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chartsheets/sheet1.xml" ContentType="application/vnd.openxmlformats-officedocument.spreadsheetml.chart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andbuch\Wissensbausteine\ABC-Analyse\25-ABC-Analyse\Vorlagen\"/>
    </mc:Choice>
  </mc:AlternateContent>
  <xr:revisionPtr revIDLastSave="0" documentId="13_ncr:1_{701403F0-9AE5-4354-AA82-E48EB540CB2E}" xr6:coauthVersionLast="47" xr6:coauthVersionMax="47" xr10:uidLastSave="{00000000-0000-0000-0000-000000000000}"/>
  <bookViews>
    <workbookView xWindow="6870" yWindow="500" windowWidth="28840" windowHeight="20250" tabRatio="283" activeTab="1" xr2:uid="{00000000-000D-0000-FFFF-FFFF00000000}"/>
  </bookViews>
  <sheets>
    <sheet name="ABC-Analyse" sheetId="1" r:id="rId1"/>
    <sheet name="Lorenzkurve" sheetId="3" r:id="rId2"/>
    <sheet name="Datenaufbereitung" sheetId="2" state="hidden" r:id="rId3"/>
  </sheets>
  <definedNames>
    <definedName name="Bereich_Blau">OFFSET(Datenaufbereitung!$I$2,0,0,MAX(Datenaufbereitung!$B$2:$B$26),1)</definedName>
    <definedName name="Bereich_Gelb">OFFSET(Datenaufbereitung!$H$2,0,0,MAX(Datenaufbereitung!$B$2:$B$26),1)</definedName>
    <definedName name="Bereich_Rot">OFFSET(Datenaufbereitung!$G$2,0,0,MAX(Datenaufbereitung!$B$2:$B$26),1)</definedName>
    <definedName name="_xlnm.Print_Area" localSheetId="0">'ABC-Analyse'!$A$1:$N$36</definedName>
    <definedName name="Klasse_A" localSheetId="2">OFFSET(Datenaufbereitung!#REF!,1,0,COUNT(Datenaufbereitung!#REF!),1)</definedName>
    <definedName name="Klasse_A">OFFSET(#REF!,1,0,COUNT(#REF!),1)</definedName>
    <definedName name="Klasse_B" localSheetId="2">OFFSET(Datenaufbereitung!#REF!,1,0,COUNT(Datenaufbereitung!#REF!),1)</definedName>
    <definedName name="Klasse_B">OFFSET(#REF!,1,0,COUNT(#REF!),1)</definedName>
    <definedName name="Klasse_C" localSheetId="2">OFFSET(Datenaufbereitung!#REF!,1,0,COUNT(Datenaufbereitung!#REF!),1)</definedName>
    <definedName name="Klasse_C">OFFSET(#REF!,1,0,COUNT(#REF!),1)</definedName>
    <definedName name="Kurve" localSheetId="2">OFFSET(Datenaufbereitung!$J$1,1,0,COUNT(Datenaufbereitung!$J$1:$J$26),1)</definedName>
    <definedName name="Kurve">OFFSET(#REF!,1,0,COUNT(#REF!),1)</definedName>
    <definedName name="X_aCHSE" localSheetId="2">OFFSET(Datenaufbereitung!$A$1,1,0,COUNT(Datenaufbereitung!$A$1:$A$26),1)</definedName>
    <definedName name="X_aCHSE">OFFSET(#REF!,1,0,COUNT(#REF!),1)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5" i="1" l="1"/>
  <c r="E16" i="1"/>
  <c r="D11" i="1"/>
  <c r="E7" i="1"/>
  <c r="E8" i="1" s="1"/>
  <c r="F4" i="1"/>
  <c r="E36" i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4" i="1"/>
  <c r="E13" i="1"/>
  <c r="E12" i="1"/>
  <c r="C4" i="1"/>
  <c r="A3" i="2"/>
  <c r="A4" i="2" s="1"/>
  <c r="J1" i="2"/>
  <c r="R13" i="2"/>
  <c r="R14" i="2" s="1"/>
  <c r="A18" i="1" l="1"/>
  <c r="A20" i="1"/>
  <c r="A25" i="1"/>
  <c r="A22" i="1"/>
  <c r="A24" i="1"/>
  <c r="A30" i="1"/>
  <c r="A13" i="1"/>
  <c r="A32" i="1"/>
  <c r="F32" i="1" s="1"/>
  <c r="A33" i="1"/>
  <c r="F33" i="1" s="1"/>
  <c r="A27" i="1"/>
  <c r="A35" i="1"/>
  <c r="F35" i="1" s="1"/>
  <c r="A15" i="1"/>
  <c r="A17" i="1"/>
  <c r="A28" i="1"/>
  <c r="A29" i="1"/>
  <c r="A12" i="1"/>
  <c r="A14" i="1"/>
  <c r="A34" i="1"/>
  <c r="F34" i="1" s="1"/>
  <c r="A19" i="1"/>
  <c r="A31" i="1"/>
  <c r="A16" i="1"/>
  <c r="A5" i="2"/>
  <c r="A36" i="1"/>
  <c r="F36" i="1" s="1"/>
  <c r="A21" i="1"/>
  <c r="A26" i="1"/>
  <c r="A23" i="1"/>
  <c r="B2" i="2" l="1"/>
  <c r="F31" i="1"/>
  <c r="C2" i="2"/>
  <c r="D2" i="2"/>
  <c r="E2" i="2" s="1"/>
  <c r="C4" i="2"/>
  <c r="D4" i="2"/>
  <c r="E4" i="2" s="1"/>
  <c r="C3" i="2"/>
  <c r="B3" i="2"/>
  <c r="D3" i="2"/>
  <c r="E3" i="2" s="1"/>
  <c r="B4" i="2"/>
  <c r="B5" i="2"/>
  <c r="A6" i="2"/>
  <c r="C5" i="2"/>
  <c r="D5" i="2"/>
  <c r="E5" i="2" s="1"/>
  <c r="F2" i="2" l="1"/>
  <c r="J2" i="2"/>
  <c r="J3" i="2" s="1"/>
  <c r="J4" i="2" s="1"/>
  <c r="J5" i="2" s="1"/>
  <c r="D6" i="2"/>
  <c r="E6" i="2" s="1"/>
  <c r="A7" i="2"/>
  <c r="C6" i="2"/>
  <c r="B6" i="2"/>
  <c r="B7" i="2" l="1"/>
  <c r="C7" i="2"/>
  <c r="D7" i="2"/>
  <c r="E7" i="2" s="1"/>
  <c r="A8" i="2"/>
  <c r="J6" i="2"/>
  <c r="J7" i="2" l="1"/>
  <c r="A9" i="2"/>
  <c r="B8" i="2"/>
  <c r="D8" i="2"/>
  <c r="E8" i="2" s="1"/>
  <c r="C8" i="2"/>
  <c r="J8" i="2" l="1"/>
  <c r="A10" i="2"/>
  <c r="D9" i="2"/>
  <c r="E9" i="2" s="1"/>
  <c r="C9" i="2"/>
  <c r="B9" i="2"/>
  <c r="J9" i="2" l="1"/>
  <c r="C10" i="2"/>
  <c r="D10" i="2"/>
  <c r="E10" i="2" s="1"/>
  <c r="B10" i="2"/>
  <c r="A11" i="2"/>
  <c r="B11" i="2" l="1"/>
  <c r="A12" i="2"/>
  <c r="C11" i="2"/>
  <c r="D11" i="2"/>
  <c r="E11" i="2" s="1"/>
  <c r="J10" i="2"/>
  <c r="D12" i="2" l="1"/>
  <c r="E12" i="2" s="1"/>
  <c r="C12" i="2"/>
  <c r="B12" i="2"/>
  <c r="A13" i="2"/>
  <c r="J11" i="2"/>
  <c r="D13" i="2" l="1"/>
  <c r="E13" i="2" s="1"/>
  <c r="A14" i="2"/>
  <c r="B13" i="2"/>
  <c r="C13" i="2"/>
  <c r="J12" i="2"/>
  <c r="J13" i="2" l="1"/>
  <c r="D14" i="2"/>
  <c r="E14" i="2" s="1"/>
  <c r="C14" i="2"/>
  <c r="B14" i="2"/>
  <c r="A15" i="2"/>
  <c r="B15" i="2" l="1"/>
  <c r="A16" i="2"/>
  <c r="C15" i="2"/>
  <c r="D15" i="2"/>
  <c r="E15" i="2" s="1"/>
  <c r="J14" i="2"/>
  <c r="D16" i="2" l="1"/>
  <c r="E16" i="2" s="1"/>
  <c r="C16" i="2"/>
  <c r="B16" i="2"/>
  <c r="A17" i="2"/>
  <c r="J15" i="2"/>
  <c r="D17" i="2" l="1"/>
  <c r="E17" i="2" s="1"/>
  <c r="A18" i="2"/>
  <c r="B17" i="2"/>
  <c r="C17" i="2"/>
  <c r="J16" i="2"/>
  <c r="J17" i="2" l="1"/>
  <c r="B18" i="2"/>
  <c r="A19" i="2"/>
  <c r="D18" i="2"/>
  <c r="E18" i="2" s="1"/>
  <c r="C18" i="2"/>
  <c r="J18" i="2" l="1"/>
  <c r="A20" i="2"/>
  <c r="B19" i="2"/>
  <c r="C19" i="2"/>
  <c r="D19" i="2"/>
  <c r="E19" i="2" s="1"/>
  <c r="D20" i="2" l="1"/>
  <c r="E20" i="2" s="1"/>
  <c r="A21" i="2"/>
  <c r="B20" i="2"/>
  <c r="C20" i="2"/>
  <c r="J19" i="2"/>
  <c r="J20" i="2" l="1"/>
  <c r="D21" i="2"/>
  <c r="E21" i="2" s="1"/>
  <c r="A22" i="2"/>
  <c r="C21" i="2"/>
  <c r="B21" i="2"/>
  <c r="J21" i="2" l="1"/>
  <c r="F21" i="2"/>
  <c r="K21" i="2" s="1"/>
  <c r="D22" i="2"/>
  <c r="E22" i="2" s="1"/>
  <c r="C22" i="2"/>
  <c r="B22" i="2"/>
  <c r="A23" i="2"/>
  <c r="H21" i="2" l="1"/>
  <c r="G21" i="2"/>
  <c r="I21" i="2"/>
  <c r="C23" i="2"/>
  <c r="D23" i="2"/>
  <c r="E23" i="2" s="1"/>
  <c r="A24" i="2"/>
  <c r="B23" i="2"/>
  <c r="J22" i="2"/>
  <c r="F22" i="2"/>
  <c r="K22" i="2" s="1"/>
  <c r="I22" i="2" l="1"/>
  <c r="H22" i="2"/>
  <c r="G22" i="2"/>
  <c r="J23" i="2"/>
  <c r="F23" i="2"/>
  <c r="K23" i="2" s="1"/>
  <c r="B24" i="2"/>
  <c r="A25" i="2"/>
  <c r="D24" i="2"/>
  <c r="E24" i="2" s="1"/>
  <c r="C24" i="2"/>
  <c r="I23" i="2" l="1"/>
  <c r="G23" i="2"/>
  <c r="H23" i="2"/>
  <c r="J24" i="2"/>
  <c r="F24" i="2"/>
  <c r="K24" i="2" s="1"/>
  <c r="D25" i="2"/>
  <c r="E25" i="2" s="1"/>
  <c r="A26" i="2"/>
  <c r="C25" i="2"/>
  <c r="B25" i="2"/>
  <c r="G24" i="2" l="1"/>
  <c r="H24" i="2"/>
  <c r="I24" i="2"/>
  <c r="J25" i="2"/>
  <c r="F25" i="2"/>
  <c r="K25" i="2" s="1"/>
  <c r="C26" i="2"/>
  <c r="D26" i="2"/>
  <c r="E26" i="2" s="1"/>
  <c r="B26" i="2"/>
  <c r="O25" i="2" s="1"/>
  <c r="H25" i="2" l="1"/>
  <c r="G25" i="2"/>
  <c r="I25" i="2"/>
  <c r="F26" i="2"/>
  <c r="K26" i="2" s="1"/>
  <c r="J26" i="2"/>
  <c r="I26" i="2" l="1"/>
  <c r="H26" i="2"/>
  <c r="G26" i="2"/>
  <c r="F3" i="2" l="1"/>
  <c r="K3" i="2" s="1"/>
  <c r="K2" i="2"/>
  <c r="F30" i="1" s="1"/>
  <c r="I3" i="2" l="1"/>
  <c r="I2" i="2"/>
  <c r="G3" i="2"/>
  <c r="H3" i="2"/>
  <c r="G2" i="2"/>
  <c r="H2" i="2"/>
  <c r="F4" i="2"/>
  <c r="K4" i="2" l="1"/>
  <c r="F29" i="1" s="1"/>
  <c r="F5" i="2"/>
  <c r="F13" i="1" l="1"/>
  <c r="I4" i="2"/>
  <c r="G4" i="2"/>
  <c r="H4" i="2"/>
  <c r="K5" i="2"/>
  <c r="F6" i="2"/>
  <c r="F14" i="1" l="1"/>
  <c r="F12" i="1"/>
  <c r="I5" i="2"/>
  <c r="G5" i="2"/>
  <c r="H5" i="2"/>
  <c r="K6" i="2"/>
  <c r="F7" i="2"/>
  <c r="I6" i="2" l="1"/>
  <c r="G6" i="2"/>
  <c r="H6" i="2"/>
  <c r="K7" i="2"/>
  <c r="F15" i="1" s="1"/>
  <c r="F8" i="2"/>
  <c r="I7" i="2" l="1"/>
  <c r="G7" i="2"/>
  <c r="H7" i="2"/>
  <c r="K8" i="2"/>
  <c r="F9" i="2"/>
  <c r="F16" i="1" l="1"/>
  <c r="I8" i="2"/>
  <c r="G8" i="2"/>
  <c r="H8" i="2"/>
  <c r="K9" i="2"/>
  <c r="F10" i="2"/>
  <c r="F18" i="1" l="1"/>
  <c r="F17" i="1"/>
  <c r="I9" i="2"/>
  <c r="G9" i="2"/>
  <c r="H9" i="2"/>
  <c r="K10" i="2"/>
  <c r="F11" i="2"/>
  <c r="I10" i="2" l="1"/>
  <c r="G10" i="2"/>
  <c r="H10" i="2"/>
  <c r="K11" i="2"/>
  <c r="F19" i="1" s="1"/>
  <c r="F12" i="2"/>
  <c r="I11" i="2" l="1"/>
  <c r="G11" i="2"/>
  <c r="H11" i="2"/>
  <c r="K12" i="2"/>
  <c r="F13" i="2"/>
  <c r="F20" i="1" l="1"/>
  <c r="I12" i="2"/>
  <c r="G12" i="2"/>
  <c r="H12" i="2"/>
  <c r="K13" i="2"/>
  <c r="F21" i="1" s="1"/>
  <c r="F14" i="2"/>
  <c r="I13" i="2" l="1"/>
  <c r="G13" i="2"/>
  <c r="H13" i="2"/>
  <c r="K14" i="2"/>
  <c r="F15" i="2"/>
  <c r="F22" i="1" l="1"/>
  <c r="I14" i="2"/>
  <c r="G14" i="2"/>
  <c r="H14" i="2"/>
  <c r="K15" i="2"/>
  <c r="F16" i="2"/>
  <c r="F23" i="1" l="1"/>
  <c r="I15" i="2"/>
  <c r="G15" i="2"/>
  <c r="H15" i="2"/>
  <c r="K16" i="2"/>
  <c r="F17" i="2"/>
  <c r="F24" i="1" l="1"/>
  <c r="I16" i="2"/>
  <c r="G16" i="2"/>
  <c r="H16" i="2"/>
  <c r="K17" i="2"/>
  <c r="F18" i="2"/>
  <c r="F25" i="1" l="1"/>
  <c r="K18" i="2"/>
  <c r="I18" i="2" s="1"/>
  <c r="F19" i="2"/>
  <c r="I17" i="2"/>
  <c r="G17" i="2"/>
  <c r="H17" i="2"/>
  <c r="H18" i="2" l="1"/>
  <c r="K19" i="2"/>
  <c r="F20" i="2"/>
  <c r="K20" i="2" s="1"/>
  <c r="F26" i="1"/>
  <c r="B7" i="1"/>
  <c r="P10" i="2" s="1"/>
  <c r="G18" i="2"/>
  <c r="G19" i="2"/>
  <c r="H19" i="2"/>
  <c r="G20" i="2" l="1"/>
  <c r="H20" i="2"/>
  <c r="I20" i="2"/>
  <c r="F28" i="1"/>
  <c r="D5" i="1"/>
  <c r="F27" i="1"/>
  <c r="B5" i="1"/>
  <c r="I19" i="2"/>
  <c r="B6" i="1"/>
  <c r="O10" i="2" s="1"/>
  <c r="D6" i="1"/>
  <c r="D7" i="1"/>
  <c r="M12" i="2" l="1"/>
  <c r="M13" i="2" s="1"/>
  <c r="M14" i="2" s="1"/>
  <c r="M15" i="2" s="1"/>
  <c r="M16" i="2" s="1"/>
  <c r="N10" i="2"/>
  <c r="C5" i="1"/>
  <c r="B8" i="1"/>
  <c r="N12" i="2"/>
  <c r="D8" i="1"/>
  <c r="F6" i="1" l="1"/>
  <c r="F5" i="1"/>
  <c r="F8" i="1" s="1"/>
  <c r="O14" i="2"/>
  <c r="P15" i="2" s="1"/>
  <c r="O13" i="2"/>
  <c r="Q13" i="2"/>
  <c r="Q14" i="2" s="1"/>
  <c r="Q15" i="2" s="1"/>
  <c r="Q16" i="2" s="1"/>
  <c r="C6" i="1"/>
  <c r="C7" i="1"/>
  <c r="F7" i="1"/>
  <c r="P16" i="2" l="1"/>
  <c r="R15" i="2"/>
  <c r="R16" i="2" s="1"/>
  <c r="C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Heiko Heimrath</author>
  </authors>
  <commentList>
    <comment ref="D4" authorId="0" shapeId="0" xr:uid="{00000000-0006-0000-0100-000001000000}">
      <text>
        <r>
          <rPr>
            <sz val="9"/>
            <color indexed="81"/>
            <rFont val="Tahoma"/>
            <family val="2"/>
          </rPr>
          <t xml:space="preserve">Erfassen Sie hier die Klasse für die Sie eine ABC-Analyse vornehmen wollen.
</t>
        </r>
      </text>
    </comment>
  </commentList>
</comments>
</file>

<file path=xl/sharedStrings.xml><?xml version="1.0" encoding="utf-8"?>
<sst xmlns="http://schemas.openxmlformats.org/spreadsheetml/2006/main" count="46" uniqueCount="40">
  <si>
    <t>ABC-Analyse</t>
  </si>
  <si>
    <t>Klasse</t>
  </si>
  <si>
    <t>Anzahl</t>
  </si>
  <si>
    <t>Umsatz</t>
  </si>
  <si>
    <t>Leer 1</t>
  </si>
  <si>
    <t>Leer 2</t>
  </si>
  <si>
    <t>A</t>
  </si>
  <si>
    <t>B</t>
  </si>
  <si>
    <t>C</t>
  </si>
  <si>
    <t>Rang</t>
  </si>
  <si>
    <t>Nr.</t>
  </si>
  <si>
    <t>Bezeichnung</t>
  </si>
  <si>
    <t>Hilfswert</t>
  </si>
  <si>
    <t>Anteil kumuliert</t>
  </si>
  <si>
    <t>Anteil</t>
  </si>
  <si>
    <t>Wert</t>
  </si>
  <si>
    <t>ABC-Quote</t>
  </si>
  <si>
    <t>Summe</t>
  </si>
  <si>
    <t>Mann</t>
  </si>
  <si>
    <t>Fundt</t>
  </si>
  <si>
    <t>Broke</t>
  </si>
  <si>
    <t>Lieber</t>
  </si>
  <si>
    <t>Raser</t>
  </si>
  <si>
    <t>Brack</t>
  </si>
  <si>
    <t>Klaas</t>
  </si>
  <si>
    <t>Kammerer</t>
  </si>
  <si>
    <t>Holler</t>
  </si>
  <si>
    <t>Sauer</t>
  </si>
  <si>
    <t>Hummel</t>
  </si>
  <si>
    <t>Müller</t>
  </si>
  <si>
    <t>Rich</t>
  </si>
  <si>
    <t>Bach</t>
  </si>
  <si>
    <t>Dare</t>
  </si>
  <si>
    <t>Meier</t>
  </si>
  <si>
    <t>Schulze</t>
  </si>
  <si>
    <t>rot - Anteil kumuliert</t>
  </si>
  <si>
    <t>gelb - Anteil kumuliert</t>
  </si>
  <si>
    <t>blau - Anteil kumuliert</t>
  </si>
  <si>
    <t>Schmidt</t>
  </si>
  <si>
    <t>Fest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</si>
</sst>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_ ;[Red]\-#,##0.00\ "/>
  </numFmts>
  <fonts count="11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9"/>
      <color indexed="81"/>
      <name val="Tahoma"/>
      <family val="2"/>
    </font>
    <font>
      <sz val="11"/>
      <color indexed="8"/>
      <name val="Calibri"/>
      <family val="2"/>
      <scheme val="minor"/>
    </font>
    <font>
      <b/>
      <sz val="24"/>
      <name val="Calibri"/>
      <family val="2"/>
      <scheme val="minor"/>
    </font>
    <font>
      <b/>
      <sz val="18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4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 applyAlignment="1">
      <alignment horizontal="center" vertical="center"/>
    </xf>
    <xf numFmtId="164" fontId="4" fillId="0" borderId="0" xfId="0" applyNumberFormat="1" applyFont="1" applyAlignment="1">
      <alignment horizontal="center" vertical="center"/>
    </xf>
    <xf numFmtId="0" fontId="6" fillId="2" borderId="0" xfId="0" applyFont="1" applyFill="1" applyAlignment="1" applyProtection="1">
      <alignment vertical="center"/>
      <protection locked="0"/>
    </xf>
    <xf numFmtId="164" fontId="6" fillId="2" borderId="0" xfId="0" applyNumberFormat="1" applyFont="1" applyFill="1" applyAlignment="1" applyProtection="1">
      <alignment vertical="center"/>
      <protection locked="0"/>
    </xf>
    <xf numFmtId="0" fontId="7" fillId="0" borderId="0" xfId="0" applyFont="1" applyAlignment="1">
      <alignment vertical="center"/>
    </xf>
    <xf numFmtId="164" fontId="7" fillId="0" borderId="0" xfId="0" applyNumberFormat="1" applyFont="1" applyAlignment="1">
      <alignment vertical="center"/>
    </xf>
    <xf numFmtId="0" fontId="8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10" fontId="9" fillId="2" borderId="2" xfId="0" applyNumberFormat="1" applyFont="1" applyFill="1" applyBorder="1" applyAlignment="1">
      <alignment horizontal="center" vertical="center"/>
    </xf>
    <xf numFmtId="164" fontId="9" fillId="3" borderId="2" xfId="0" applyNumberFormat="1" applyFont="1" applyFill="1" applyBorder="1" applyAlignment="1" applyProtection="1">
      <alignment horizontal="center" vertical="center"/>
      <protection locked="0"/>
    </xf>
    <xf numFmtId="10" fontId="9" fillId="2" borderId="3" xfId="0" applyNumberFormat="1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4" fontId="7" fillId="0" borderId="5" xfId="0" applyNumberFormat="1" applyFont="1" applyBorder="1" applyAlignment="1">
      <alignment horizontal="right" vertical="center"/>
    </xf>
    <xf numFmtId="10" fontId="7" fillId="0" borderId="5" xfId="0" applyNumberFormat="1" applyFont="1" applyBorder="1" applyAlignment="1">
      <alignment vertical="center"/>
    </xf>
    <xf numFmtId="10" fontId="7" fillId="3" borderId="5" xfId="0" applyNumberFormat="1" applyFont="1" applyFill="1" applyBorder="1" applyAlignment="1" applyProtection="1">
      <alignment vertical="center"/>
      <protection locked="0"/>
    </xf>
    <xf numFmtId="10" fontId="7" fillId="0" borderId="6" xfId="0" applyNumberFormat="1" applyFont="1" applyBorder="1" applyAlignment="1">
      <alignment vertical="center"/>
    </xf>
    <xf numFmtId="164" fontId="9" fillId="2" borderId="2" xfId="0" applyNumberFormat="1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3" borderId="5" xfId="0" applyFont="1" applyFill="1" applyBorder="1" applyAlignment="1" applyProtection="1">
      <alignment vertical="center"/>
      <protection locked="0"/>
    </xf>
    <xf numFmtId="164" fontId="7" fillId="3" borderId="5" xfId="0" applyNumberFormat="1" applyFont="1" applyFill="1" applyBorder="1" applyAlignment="1" applyProtection="1">
      <alignment vertical="center"/>
      <protection locked="0"/>
    </xf>
    <xf numFmtId="164" fontId="7" fillId="0" borderId="5" xfId="0" applyNumberFormat="1" applyFont="1" applyBorder="1" applyAlignment="1">
      <alignment vertical="center"/>
    </xf>
    <xf numFmtId="0" fontId="10" fillId="0" borderId="6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3" borderId="8" xfId="0" applyFont="1" applyFill="1" applyBorder="1" applyAlignment="1" applyProtection="1">
      <alignment vertical="center"/>
      <protection locked="0"/>
    </xf>
    <xf numFmtId="164" fontId="7" fillId="3" borderId="8" xfId="0" applyNumberFormat="1" applyFont="1" applyFill="1" applyBorder="1" applyAlignment="1" applyProtection="1">
      <alignment vertical="center"/>
      <protection locked="0"/>
    </xf>
    <xf numFmtId="164" fontId="7" fillId="0" borderId="8" xfId="0" applyNumberFormat="1" applyFont="1" applyBorder="1" applyAlignment="1">
      <alignment vertical="center"/>
    </xf>
    <xf numFmtId="0" fontId="10" fillId="0" borderId="9" xfId="0" applyFont="1" applyBorder="1" applyAlignment="1">
      <alignment horizontal="center" vertical="center"/>
    </xf>
    <xf numFmtId="0" fontId="8" fillId="0" borderId="0" xfId="1" applyFont="1" applyAlignment="1">
      <alignment horizontal="right"/>
    </xf>
    <xf numFmtId="10" fontId="8" fillId="0" borderId="0" xfId="1" applyNumberFormat="1" applyFont="1" applyAlignment="1">
      <alignment horizontal="right"/>
    </xf>
    <xf numFmtId="164" fontId="8" fillId="0" borderId="0" xfId="1" applyNumberFormat="1" applyFont="1" applyAlignment="1">
      <alignment horizontal="right"/>
    </xf>
    <xf numFmtId="0" fontId="7" fillId="0" borderId="0" xfId="1" applyFont="1"/>
    <xf numFmtId="10" fontId="7" fillId="0" borderId="0" xfId="1" applyNumberFormat="1" applyFont="1"/>
    <xf numFmtId="164" fontId="7" fillId="0" borderId="0" xfId="1" applyNumberFormat="1" applyFont="1"/>
    <xf numFmtId="4" fontId="7" fillId="0" borderId="0" xfId="0" applyNumberFormat="1" applyFont="1" applyAlignment="1">
      <alignment vertical="center"/>
    </xf>
    <xf numFmtId="43" fontId="7" fillId="0" borderId="0" xfId="2" applyFont="1"/>
    <xf numFmtId="0" fontId="10" fillId="4" borderId="7" xfId="0" applyFont="1" applyFill="1" applyBorder="1" applyAlignment="1">
      <alignment horizontal="center" vertical="center"/>
    </xf>
    <xf numFmtId="4" fontId="8" fillId="4" borderId="8" xfId="0" applyNumberFormat="1" applyFont="1" applyFill="1" applyBorder="1" applyAlignment="1">
      <alignment horizontal="right" vertical="center"/>
    </xf>
    <xf numFmtId="10" fontId="8" fillId="4" borderId="8" xfId="0" applyNumberFormat="1" applyFont="1" applyFill="1" applyBorder="1" applyAlignment="1">
      <alignment vertical="center"/>
    </xf>
    <xf numFmtId="164" fontId="8" fillId="4" borderId="8" xfId="0" applyNumberFormat="1" applyFont="1" applyFill="1" applyBorder="1" applyAlignment="1">
      <alignment vertical="center"/>
    </xf>
    <xf numFmtId="10" fontId="8" fillId="4" borderId="9" xfId="0" applyNumberFormat="1" applyFont="1" applyFill="1" applyBorder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 applyProtection="1">
      <alignment horizontal="left" vertical="center"/>
      <protection locked="0"/>
    </xf>
  </cellXfs>
  <cellStyles count="3">
    <cellStyle name="Komma" xfId="2" builtinId="3"/>
    <cellStyle name="Standard" xfId="0" builtinId="0"/>
    <cellStyle name="Standard 2" xfId="1" xr:uid="{00000000-0005-0000-0000-000001000000}"/>
  </cellStyles>
  <dxfs count="3">
    <dxf>
      <font>
        <b/>
        <i val="0"/>
        <color theme="4"/>
      </font>
    </dxf>
    <dxf>
      <font>
        <b/>
        <i val="0"/>
        <color theme="7"/>
      </font>
    </dxf>
    <dxf>
      <font>
        <b/>
        <i val="0"/>
        <color rgb="FFC0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calcChain" Target="calcChain.xml"/><Relationship Id="rId2" Type="http://schemas.openxmlformats.org/officeDocument/2006/relationships/chartsheet" Target="chartsheets/sheet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9627204597459338"/>
          <c:y val="8.518365938793733E-2"/>
          <c:w val="0.77088717740165225"/>
          <c:h val="0.72228427370194181"/>
        </c:manualLayout>
      </c:layout>
      <c:areaChart>
        <c:grouping val="standard"/>
        <c:varyColors val="0"/>
        <c:ser>
          <c:idx val="1"/>
          <c:order val="0"/>
          <c:tx>
            <c:strRef>
              <c:f>Datenaufbereitung!$N$10</c:f>
              <c:strCache>
                <c:ptCount val="1"/>
                <c:pt idx="0">
                  <c:v>A (3)</c:v>
                </c:pt>
              </c:strCache>
            </c:strRef>
          </c:tx>
          <c:spPr>
            <a:solidFill>
              <a:srgbClr val="C00000"/>
            </a:solidFill>
            <a:ln w="25400">
              <a:noFill/>
            </a:ln>
          </c:spPr>
          <c:cat>
            <c:numRef>
              <c:f>Datenaufbereitung!$M$11:$M$16</c:f>
              <c:numCache>
                <c:formatCode>#,##0.00</c:formatCode>
                <c:ptCount val="6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19</c:v>
                </c:pt>
              </c:numCache>
            </c:numRef>
          </c:cat>
          <c:val>
            <c:numRef>
              <c:f>Datenaufbereitung!$N$11:$N$16</c:f>
              <c:numCache>
                <c:formatCode>#,##0.00_ ;[Red]\-#,##0.00\ </c:formatCode>
                <c:ptCount val="6"/>
                <c:pt idx="0" formatCode="General">
                  <c:v>0</c:v>
                </c:pt>
                <c:pt idx="1">
                  <c:v>257633</c:v>
                </c:pt>
                <c:pt idx="2" formatCode="General">
                  <c:v>0</c:v>
                </c:pt>
                <c:pt idx="3">
                  <c:v>0</c:v>
                </c:pt>
                <c:pt idx="4" formatCode="General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7D-42B0-8B38-73F29729C70F}"/>
            </c:ext>
          </c:extLst>
        </c:ser>
        <c:ser>
          <c:idx val="0"/>
          <c:order val="1"/>
          <c:tx>
            <c:strRef>
              <c:f>Datenaufbereitung!$O$10</c:f>
              <c:strCache>
                <c:ptCount val="1"/>
                <c:pt idx="0">
                  <c:v>B (4)</c:v>
                </c:pt>
              </c:strCache>
            </c:strRef>
          </c:tx>
          <c:spPr>
            <a:solidFill>
              <a:schemeClr val="accent4"/>
            </a:solidFill>
          </c:spPr>
          <c:cat>
            <c:numRef>
              <c:f>Datenaufbereitung!$M$11:$M$16</c:f>
              <c:numCache>
                <c:formatCode>#,##0.00</c:formatCode>
                <c:ptCount val="6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19</c:v>
                </c:pt>
              </c:numCache>
            </c:numRef>
          </c:cat>
          <c:val>
            <c:numRef>
              <c:f>Datenaufbereitung!$O$11:$O$16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.00_ ;[Red]\-#,##0.00\ ">
                  <c:v>257633</c:v>
                </c:pt>
                <c:pt idx="3" formatCode="#,##0.00_ ;[Red]\-#,##0.00\ ">
                  <c:v>426533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7D-42B0-8B38-73F29729C70F}"/>
            </c:ext>
          </c:extLst>
        </c:ser>
        <c:ser>
          <c:idx val="2"/>
          <c:order val="2"/>
          <c:tx>
            <c:strRef>
              <c:f>Datenaufbereitung!$P$10</c:f>
              <c:strCache>
                <c:ptCount val="1"/>
                <c:pt idx="0">
                  <c:v>C (12)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</c:spPr>
          <c:cat>
            <c:numRef>
              <c:f>Datenaufbereitung!$M$11:$M$16</c:f>
              <c:numCache>
                <c:formatCode>#,##0.00</c:formatCode>
                <c:ptCount val="6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19</c:v>
                </c:pt>
              </c:numCache>
            </c:numRef>
          </c:cat>
          <c:val>
            <c:numRef>
              <c:f>Datenaufbereitung!$P$11:$P$16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#,##0.00_ ;[Red]\-#,##0.00\ ">
                  <c:v>426533</c:v>
                </c:pt>
                <c:pt idx="5" formatCode="#,##0.00_ ;[Red]\-#,##0.00\ ">
                  <c:v>519703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67D-42B0-8B38-73F29729C70F}"/>
            </c:ext>
          </c:extLst>
        </c:ser>
        <c:ser>
          <c:idx val="3"/>
          <c:order val="3"/>
          <c:tx>
            <c:strRef>
              <c:f>Datenaufbereitung!$Q$10</c:f>
              <c:strCache>
                <c:ptCount val="1"/>
                <c:pt idx="0">
                  <c:v>Leer 1</c:v>
                </c:pt>
              </c:strCache>
            </c:strRef>
          </c:tx>
          <c:spPr>
            <a:solidFill>
              <a:schemeClr val="bg1"/>
            </a:solidFill>
            <a:ln w="25400">
              <a:noFill/>
            </a:ln>
          </c:spPr>
          <c:cat>
            <c:numRef>
              <c:f>Datenaufbereitung!$M$11:$M$16</c:f>
              <c:numCache>
                <c:formatCode>#,##0.00</c:formatCode>
                <c:ptCount val="6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19</c:v>
                </c:pt>
              </c:numCache>
            </c:numRef>
          </c:cat>
          <c:val>
            <c:numRef>
              <c:f>Datenaufbereitung!$Q$11:$Q$16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.00_ ;[Red]\-#,##0.00\ ">
                  <c:v>257633</c:v>
                </c:pt>
                <c:pt idx="3" formatCode="#,##0.00_ ;[Red]\-#,##0.00\ ">
                  <c:v>257633</c:v>
                </c:pt>
                <c:pt idx="4" formatCode="#,##0.00_ ;[Red]\-#,##0.00\ ">
                  <c:v>257633</c:v>
                </c:pt>
                <c:pt idx="5" formatCode="#,##0.00_ ;[Red]\-#,##0.00\ ">
                  <c:v>257633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67D-42B0-8B38-73F29729C70F}"/>
            </c:ext>
          </c:extLst>
        </c:ser>
        <c:ser>
          <c:idx val="4"/>
          <c:order val="4"/>
          <c:tx>
            <c:strRef>
              <c:f>Datenaufbereitung!$R$10</c:f>
              <c:strCache>
                <c:ptCount val="1"/>
                <c:pt idx="0">
                  <c:v>Leer 2</c:v>
                </c:pt>
              </c:strCache>
            </c:strRef>
          </c:tx>
          <c:spPr>
            <a:solidFill>
              <a:sysClr val="window" lastClr="FFFFFF"/>
            </a:solidFill>
            <a:ln w="25400">
              <a:noFill/>
            </a:ln>
          </c:spPr>
          <c:cat>
            <c:numRef>
              <c:f>Datenaufbereitung!$M$11:$M$16</c:f>
              <c:numCache>
                <c:formatCode>#,##0.00</c:formatCode>
                <c:ptCount val="6"/>
                <c:pt idx="0" formatCode="General">
                  <c:v>0</c:v>
                </c:pt>
                <c:pt idx="1">
                  <c:v>3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19</c:v>
                </c:pt>
              </c:numCache>
            </c:numRef>
          </c:cat>
          <c:val>
            <c:numRef>
              <c:f>Datenaufbereitung!$R$11:$R$16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 formatCode="#,##0.00_ ;[Red]\-#,##0.00\ ">
                  <c:v>0</c:v>
                </c:pt>
                <c:pt idx="3" formatCode="#,##0.00_ ;[Red]\-#,##0.00\ ">
                  <c:v>0</c:v>
                </c:pt>
                <c:pt idx="4" formatCode="#,##0.00_ ;[Red]\-#,##0.00\ ">
                  <c:v>426533</c:v>
                </c:pt>
                <c:pt idx="5" formatCode="#,##0.00_ ;[Red]\-#,##0.00\ ">
                  <c:v>426533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67D-42B0-8B38-73F29729C7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9116760"/>
        <c:axId val="1"/>
      </c:areaChart>
      <c:dateAx>
        <c:axId val="409116760"/>
        <c:scaling>
          <c:orientation val="minMax"/>
        </c:scaling>
        <c:delete val="0"/>
        <c:axPos val="b"/>
        <c:title>
          <c:tx>
            <c:strRef>
              <c:f>'ABC-Analyse'!$B$4</c:f>
              <c:strCache>
                <c:ptCount val="1"/>
                <c:pt idx="0">
                  <c:v>Anzahl</c:v>
                </c:pt>
              </c:strCache>
            </c:strRef>
          </c:tx>
          <c:layout>
            <c:manualLayout>
              <c:xMode val="edge"/>
              <c:yMode val="edge"/>
              <c:x val="0.53486742367180873"/>
              <c:y val="0.86662156037112659"/>
            </c:manualLayout>
          </c:layout>
          <c:overlay val="0"/>
          <c:spPr>
            <a:noFill/>
            <a:ln w="25400">
              <a:noFill/>
            </a:ln>
          </c:spPr>
          <c:txPr>
            <a:bodyPr/>
            <a:lstStyle/>
            <a:p>
              <a:pPr>
                <a:defRPr sz="3200"/>
              </a:pPr>
              <a:endParaRPr lang="de-DE"/>
            </a:p>
          </c:txPr>
        </c:title>
        <c:numFmt formatCode="General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600"/>
            </a:pPr>
            <a:endParaRPr lang="de-DE"/>
          </a:p>
        </c:txPr>
        <c:crossAx val="1"/>
        <c:crosses val="autoZero"/>
        <c:auto val="0"/>
        <c:lblOffset val="100"/>
        <c:baseTimeUnit val="days"/>
      </c:dateAx>
      <c:valAx>
        <c:axId val="1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3200"/>
                </a:pPr>
                <a:r>
                  <a:rPr lang="de-DE" sz="3200"/>
                  <a:t>kumulierter Umsatz</a:t>
                </a:r>
              </a:p>
            </c:rich>
          </c:tx>
          <c:layout>
            <c:manualLayout>
              <c:xMode val="edge"/>
              <c:yMode val="edge"/>
              <c:x val="2.6937485388099643E-2"/>
              <c:y val="0.29266374025279057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0"/>
        <c:majorTickMark val="out"/>
        <c:minorTickMark val="none"/>
        <c:tickLblPos val="nextTo"/>
        <c:txPr>
          <a:bodyPr/>
          <a:lstStyle/>
          <a:p>
            <a:pPr>
              <a:defRPr sz="1600"/>
            </a:pPr>
            <a:endParaRPr lang="de-DE"/>
          </a:p>
        </c:txPr>
        <c:crossAx val="40911676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16804245054760647"/>
          <c:y val="0.9450068188554861"/>
          <c:w val="0.81157635467980294"/>
          <c:h val="3.8662486938349061E-2"/>
        </c:manualLayout>
      </c:layout>
      <c:overlay val="0"/>
      <c:txPr>
        <a:bodyPr/>
        <a:lstStyle/>
        <a:p>
          <a:pPr>
            <a:defRPr sz="1800"/>
          </a:pPr>
          <a:endParaRPr lang="de-DE"/>
        </a:p>
      </c:txPr>
    </c:legend>
    <c:plotVisOnly val="1"/>
    <c:dispBlanksAs val="zero"/>
    <c:showDLblsOverMax val="0"/>
  </c:chart>
  <c:spPr>
    <a:ln w="9525">
      <a:solidFill>
        <a:sysClr val="windowText" lastClr="000000"/>
      </a:solidFill>
    </a:ln>
  </c:spPr>
  <c:txPr>
    <a:bodyPr/>
    <a:lstStyle/>
    <a:p>
      <a:pPr>
        <a:defRPr>
          <a:latin typeface="+mn-lt"/>
        </a:defRPr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736539068935109E-2"/>
          <c:y val="3.1698115467998132E-2"/>
          <c:w val="0.93724517560428444"/>
          <c:h val="0.92773195740771652"/>
        </c:manualLayout>
      </c:layout>
      <c:barChart>
        <c:barDir val="col"/>
        <c:grouping val="stacked"/>
        <c:varyColors val="0"/>
        <c:ser>
          <c:idx val="0"/>
          <c:order val="0"/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61C-43F1-B2C6-5093E91C1C00}"/>
              </c:ext>
            </c:extLst>
          </c:dPt>
          <c:dPt>
            <c:idx val="1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561C-43F1-B2C6-5093E91C1C00}"/>
              </c:ext>
            </c:extLst>
          </c:dPt>
          <c:dPt>
            <c:idx val="2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61C-43F1-B2C6-5093E91C1C00}"/>
              </c:ext>
            </c:extLst>
          </c:dPt>
          <c:dPt>
            <c:idx val="3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561C-43F1-B2C6-5093E91C1C00}"/>
              </c:ext>
            </c:extLst>
          </c:dPt>
          <c:dPt>
            <c:idx val="4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61C-43F1-B2C6-5093E91C1C00}"/>
              </c:ext>
            </c:extLst>
          </c:dPt>
          <c:dPt>
            <c:idx val="5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561C-43F1-B2C6-5093E91C1C00}"/>
              </c:ext>
            </c:extLst>
          </c:dPt>
          <c:dPt>
            <c:idx val="6"/>
            <c:invertIfNegative val="0"/>
            <c:bubble3D val="0"/>
            <c:spPr>
              <a:solidFill>
                <a:srgbClr val="C00000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61C-43F1-B2C6-5093E91C1C00}"/>
              </c:ext>
            </c:extLst>
          </c:dPt>
          <c:val>
            <c:numRef>
              <c:f>[0]!Bereich_Rot</c:f>
              <c:numCache>
                <c:formatCode>0.00%</c:formatCode>
                <c:ptCount val="19"/>
                <c:pt idx="0">
                  <c:v>0.17772458500335769</c:v>
                </c:pt>
                <c:pt idx="1">
                  <c:v>0.34179714182908316</c:v>
                </c:pt>
                <c:pt idx="2">
                  <c:v>0.49573121571359025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61C-43F1-B2C6-5093E91C1C00}"/>
            </c:ext>
          </c:extLst>
        </c:ser>
        <c:ser>
          <c:idx val="1"/>
          <c:order val="1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val>
            <c:numRef>
              <c:f>[0]!Bereich_Gelb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0.63080836554724518</c:v>
                </c:pt>
                <c:pt idx="4">
                  <c:v>0.71451001822194593</c:v>
                </c:pt>
                <c:pt idx="5">
                  <c:v>0.77310117509423648</c:v>
                </c:pt>
                <c:pt idx="6">
                  <c:v>0.82072452920225591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EC12-4BCE-A110-FFEB0D14C3DB}"/>
            </c:ext>
          </c:extLst>
        </c:ser>
        <c:ser>
          <c:idx val="2"/>
          <c:order val="2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[0]!Bereich_Blau</c:f>
              <c:numCache>
                <c:formatCode>0.00%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0.8630563995204954</c:v>
                </c:pt>
                <c:pt idx="8">
                  <c:v>0.892688708743263</c:v>
                </c:pt>
                <c:pt idx="9">
                  <c:v>0.91974262222846515</c:v>
                </c:pt>
                <c:pt idx="10">
                  <c:v>0.94283273331114126</c:v>
                </c:pt>
                <c:pt idx="11">
                  <c:v>0.95610954718368002</c:v>
                </c:pt>
                <c:pt idx="12">
                  <c:v>0.96717355874412891</c:v>
                </c:pt>
                <c:pt idx="13">
                  <c:v>0.97583235040013239</c:v>
                </c:pt>
                <c:pt idx="14">
                  <c:v>0.98275938372493521</c:v>
                </c:pt>
                <c:pt idx="15">
                  <c:v>0.98853191149560427</c:v>
                </c:pt>
                <c:pt idx="16">
                  <c:v>0.99384263704461973</c:v>
                </c:pt>
                <c:pt idx="17">
                  <c:v>0.99769098889173236</c:v>
                </c:pt>
                <c:pt idx="18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EC12-4BCE-A110-FFEB0D14C3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"/>
        <c:overlap val="100"/>
        <c:axId val="1604091296"/>
        <c:axId val="1653323360"/>
      </c:barChart>
      <c:catAx>
        <c:axId val="16040912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53323360"/>
        <c:crosses val="autoZero"/>
        <c:auto val="1"/>
        <c:lblAlgn val="ctr"/>
        <c:lblOffset val="100"/>
        <c:noMultiLvlLbl val="0"/>
      </c:catAx>
      <c:valAx>
        <c:axId val="1653323360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16040912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98D8CB80-AE03-4BF9-A928-058CAE4F8015}">
  <sheetPr/>
  <sheetViews>
    <sheetView tabSelected="1" zoomScale="150" workbookViewId="0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0</xdr:colOff>
      <xdr:row>3</xdr:row>
      <xdr:rowOff>1</xdr:rowOff>
    </xdr:from>
    <xdr:to>
      <xdr:col>18</xdr:col>
      <xdr:colOff>0</xdr:colOff>
      <xdr:row>36</xdr:row>
      <xdr:rowOff>1</xdr:rowOff>
    </xdr:to>
    <xdr:graphicFrame macro="">
      <xdr:nvGraphicFramePr>
        <xdr:cNvPr id="1032" name="Diagramm 2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5</xdr:col>
      <xdr:colOff>42531</xdr:colOff>
      <xdr:row>0</xdr:row>
      <xdr:rowOff>468000</xdr:rowOff>
    </xdr:to>
    <xdr:pic>
      <xdr:nvPicPr>
        <xdr:cNvPr id="2" name="Grafik 1">
          <a:extLst>
            <a:ext uri="{FF2B5EF4-FFF2-40B4-BE49-F238E27FC236}">
              <a16:creationId xmlns:a16="http://schemas.microsoft.com/office/drawing/2014/main" id="{AE05162F-9EF2-44C2-9396-ADFB1C44A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36906" cy="4680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6400" cy="6007100"/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426F8061-8709-0C56-5B60-1CA81AA84DE1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0.04729</cdr:x>
      <cdr:y>0.00509</cdr:y>
    </cdr:from>
    <cdr:to>
      <cdr:x>0.19262</cdr:x>
      <cdr:y>0.95476</cdr:y>
    </cdr:to>
    <cdr:sp macro="" textlink="">
      <cdr:nvSpPr>
        <cdr:cNvPr id="2" name="Rechteck 1">
          <a:extLst xmlns:a="http://schemas.openxmlformats.org/drawingml/2006/main">
            <a:ext uri="{FF2B5EF4-FFF2-40B4-BE49-F238E27FC236}">
              <a16:creationId xmlns:a16="http://schemas.microsoft.com/office/drawing/2014/main" id="{9D490C46-9065-A7F1-6B52-19310AD45A58}"/>
            </a:ext>
          </a:extLst>
        </cdr:cNvPr>
        <cdr:cNvSpPr/>
      </cdr:nvSpPr>
      <cdr:spPr>
        <a:xfrm xmlns:a="http://schemas.openxmlformats.org/drawingml/2006/main">
          <a:off x="439627" y="30576"/>
          <a:ext cx="1351073" cy="57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rgbClr val="C00000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0.05531</cdr:x>
      <cdr:y>0.00975</cdr:y>
    </cdr:from>
    <cdr:to>
      <cdr:x>0.14936</cdr:x>
      <cdr:y>0.05685</cdr:y>
    </cdr:to>
    <cdr:sp macro="" textlink="">
      <cdr:nvSpPr>
        <cdr:cNvPr id="3" name="Textfeld 2">
          <a:extLst xmlns:a="http://schemas.openxmlformats.org/drawingml/2006/main">
            <a:ext uri="{FF2B5EF4-FFF2-40B4-BE49-F238E27FC236}">
              <a16:creationId xmlns:a16="http://schemas.microsoft.com/office/drawing/2014/main" id="{031A08D6-9FEE-F0A0-C4B6-0E07A1567BA2}"/>
            </a:ext>
          </a:extLst>
        </cdr:cNvPr>
        <cdr:cNvSpPr txBox="1"/>
      </cdr:nvSpPr>
      <cdr:spPr>
        <a:xfrm xmlns:a="http://schemas.openxmlformats.org/drawingml/2006/main">
          <a:off x="514182" y="58569"/>
          <a:ext cx="874351" cy="28293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A-Kunden</a:t>
          </a:r>
        </a:p>
      </cdr:txBody>
    </cdr:sp>
  </cdr:relSizeAnchor>
  <cdr:relSizeAnchor xmlns:cdr="http://schemas.openxmlformats.org/drawingml/2006/chartDrawing">
    <cdr:from>
      <cdr:x>0.19763</cdr:x>
      <cdr:y>0.00509</cdr:y>
    </cdr:from>
    <cdr:to>
      <cdr:x>0.3898</cdr:x>
      <cdr:y>0.95476</cdr:y>
    </cdr:to>
    <cdr:sp macro="" textlink="">
      <cdr:nvSpPr>
        <cdr:cNvPr id="4" name="Rechteck 3">
          <a:extLst xmlns:a="http://schemas.openxmlformats.org/drawingml/2006/main">
            <a:ext uri="{FF2B5EF4-FFF2-40B4-BE49-F238E27FC236}">
              <a16:creationId xmlns:a16="http://schemas.microsoft.com/office/drawing/2014/main" id="{490CB4A2-65E0-D3A2-ED62-64484A23508F}"/>
            </a:ext>
          </a:extLst>
        </cdr:cNvPr>
        <cdr:cNvSpPr/>
      </cdr:nvSpPr>
      <cdr:spPr>
        <a:xfrm xmlns:a="http://schemas.openxmlformats.org/drawingml/2006/main">
          <a:off x="1837267" y="30576"/>
          <a:ext cx="1786466" cy="57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accent4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0.21781</cdr:x>
      <cdr:y>0.01005</cdr:y>
    </cdr:from>
    <cdr:to>
      <cdr:x>0.31612</cdr:x>
      <cdr:y>0.05715</cdr:y>
    </cdr:to>
    <cdr:sp macro="" textlink="">
      <cdr:nvSpPr>
        <cdr:cNvPr id="5" name="Textfeld 4">
          <a:extLst xmlns:a="http://schemas.openxmlformats.org/drawingml/2006/main">
            <a:ext uri="{FF2B5EF4-FFF2-40B4-BE49-F238E27FC236}">
              <a16:creationId xmlns:a16="http://schemas.microsoft.com/office/drawing/2014/main" id="{7F851133-8D2A-D2D1-143F-C5B61104FD36}"/>
            </a:ext>
          </a:extLst>
        </cdr:cNvPr>
        <cdr:cNvSpPr txBox="1"/>
      </cdr:nvSpPr>
      <cdr:spPr>
        <a:xfrm xmlns:a="http://schemas.openxmlformats.org/drawingml/2006/main">
          <a:off x="2024812" y="60358"/>
          <a:ext cx="913929" cy="2829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B-Kunden</a:t>
          </a:r>
        </a:p>
      </cdr:txBody>
    </cdr:sp>
  </cdr:relSizeAnchor>
  <cdr:relSizeAnchor xmlns:cdr="http://schemas.openxmlformats.org/drawingml/2006/chartDrawing">
    <cdr:from>
      <cdr:x>0.39526</cdr:x>
      <cdr:y>0.00509</cdr:y>
    </cdr:from>
    <cdr:to>
      <cdr:x>0.98244</cdr:x>
      <cdr:y>0.95476</cdr:y>
    </cdr:to>
    <cdr:sp macro="" textlink="">
      <cdr:nvSpPr>
        <cdr:cNvPr id="6" name="Rechteck 5">
          <a:extLst xmlns:a="http://schemas.openxmlformats.org/drawingml/2006/main">
            <a:ext uri="{FF2B5EF4-FFF2-40B4-BE49-F238E27FC236}">
              <a16:creationId xmlns:a16="http://schemas.microsoft.com/office/drawing/2014/main" id="{930F4265-34BC-86EB-7B38-7CCDC4843841}"/>
            </a:ext>
          </a:extLst>
        </cdr:cNvPr>
        <cdr:cNvSpPr/>
      </cdr:nvSpPr>
      <cdr:spPr>
        <a:xfrm xmlns:a="http://schemas.openxmlformats.org/drawingml/2006/main">
          <a:off x="3674534" y="30576"/>
          <a:ext cx="5458622" cy="570476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38100">
          <a:solidFill>
            <a:schemeClr val="accent1"/>
          </a:solidFill>
        </a:ln>
      </cdr:spPr>
      <cdr:style>
        <a:lnRef xmlns:a="http://schemas.openxmlformats.org/drawingml/2006/main" idx="2">
          <a:schemeClr val="accent1">
            <a:shade val="15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de-DE"/>
        </a:p>
      </cdr:txBody>
    </cdr:sp>
  </cdr:relSizeAnchor>
  <cdr:relSizeAnchor xmlns:cdr="http://schemas.openxmlformats.org/drawingml/2006/chartDrawing">
    <cdr:from>
      <cdr:x>0.43924</cdr:x>
      <cdr:y>0.00914</cdr:y>
    </cdr:from>
    <cdr:to>
      <cdr:x>0.53754</cdr:x>
      <cdr:y>0.05624</cdr:y>
    </cdr:to>
    <cdr:sp macro="" textlink="">
      <cdr:nvSpPr>
        <cdr:cNvPr id="7" name="Textfeld 6">
          <a:extLst xmlns:a="http://schemas.openxmlformats.org/drawingml/2006/main">
            <a:ext uri="{FF2B5EF4-FFF2-40B4-BE49-F238E27FC236}">
              <a16:creationId xmlns:a16="http://schemas.microsoft.com/office/drawing/2014/main" id="{2165335C-AF90-A402-FEFC-72E3EAABF13A}"/>
            </a:ext>
          </a:extLst>
        </cdr:cNvPr>
        <cdr:cNvSpPr txBox="1"/>
      </cdr:nvSpPr>
      <cdr:spPr>
        <a:xfrm xmlns:a="http://schemas.openxmlformats.org/drawingml/2006/main">
          <a:off x="4083381" y="54915"/>
          <a:ext cx="913836" cy="2829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pPr algn="ctr"/>
          <a:r>
            <a:rPr lang="de-DE" sz="1100" b="1"/>
            <a:t>C-Kunden</a:t>
          </a:r>
        </a:p>
      </cdr:txBody>
    </cdr:sp>
  </cdr:relSizeAnchor>
  <cdr:relSizeAnchor xmlns:cdr="http://schemas.openxmlformats.org/drawingml/2006/chartDrawing">
    <cdr:from>
      <cdr:x>0.47905</cdr:x>
      <cdr:y>0.54968</cdr:y>
    </cdr:from>
    <cdr:to>
      <cdr:x>0.83925</cdr:x>
      <cdr:y>0.59678</cdr:y>
    </cdr:to>
    <cdr:sp macro="" textlink="">
      <cdr:nvSpPr>
        <cdr:cNvPr id="8" name="Textfeld 1">
          <a:extLst xmlns:a="http://schemas.openxmlformats.org/drawingml/2006/main">
            <a:ext uri="{FF2B5EF4-FFF2-40B4-BE49-F238E27FC236}">
              <a16:creationId xmlns:a16="http://schemas.microsoft.com/office/drawing/2014/main" id="{625BE879-42E8-7BC2-F542-B4BE3188F1FA}"/>
            </a:ext>
          </a:extLst>
        </cdr:cNvPr>
        <cdr:cNvSpPr txBox="1"/>
      </cdr:nvSpPr>
      <cdr:spPr>
        <a:xfrm xmlns:a="http://schemas.openxmlformats.org/drawingml/2006/main">
          <a:off x="4453466" y="3302000"/>
          <a:ext cx="3348567" cy="282934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de-DE" sz="1100" b="1"/>
            <a:t>Passen Sie</a:t>
          </a:r>
          <a:r>
            <a:rPr lang="de-DE" sz="1100" b="1" baseline="0"/>
            <a:t> die Größe des Rahmens jeweils manuell an.</a:t>
          </a:r>
          <a:endParaRPr lang="de-DE" sz="1100" b="1"/>
        </a:p>
      </cdr:txBody>
    </cdr:sp>
  </cdr:relSizeAnchor>
</c:userShapes>
</file>

<file path=xl/theme/theme1.xml><?xml version="1.0" encoding="utf-8"?>
<a:theme xmlns:a="http://schemas.openxmlformats.org/drawingml/2006/main" name="Office 2013 – 2022-Design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80" zoomScaleNormal="80" workbookViewId="0">
      <selection activeCell="A2" sqref="A2:B2"/>
    </sheetView>
  </sheetViews>
  <sheetFormatPr baseColWidth="10" defaultColWidth="11.453125" defaultRowHeight="13" x14ac:dyDescent="0.25"/>
  <cols>
    <col min="1" max="6" width="16.54296875" style="5" customWidth="1"/>
    <col min="7" max="7" width="5.6328125" style="5" customWidth="1"/>
    <col min="8" max="15" width="16.54296875" style="5" customWidth="1"/>
    <col min="16" max="16384" width="11.453125" style="5"/>
  </cols>
  <sheetData>
    <row r="1" spans="1:18" s="1" customFormat="1" ht="40" customHeight="1" x14ac:dyDescent="0.25">
      <c r="I1" s="2"/>
      <c r="J1" s="2"/>
      <c r="K1" s="2"/>
      <c r="L1" s="2"/>
      <c r="M1" s="2"/>
      <c r="N1" s="2"/>
    </row>
    <row r="2" spans="1:18" s="1" customFormat="1" ht="30" customHeight="1" x14ac:dyDescent="0.25">
      <c r="A2" s="47" t="s">
        <v>0</v>
      </c>
      <c r="B2" s="47"/>
      <c r="C2" s="3"/>
      <c r="D2" s="3"/>
      <c r="E2" s="3"/>
      <c r="F2" s="3"/>
      <c r="G2" s="3"/>
      <c r="H2" s="3"/>
      <c r="I2" s="4"/>
      <c r="J2" s="4"/>
      <c r="K2" s="4"/>
      <c r="L2" s="4"/>
      <c r="M2" s="4"/>
      <c r="N2" s="4"/>
      <c r="O2" s="46"/>
      <c r="P2" s="46"/>
      <c r="Q2" s="46"/>
      <c r="R2" s="46"/>
    </row>
    <row r="3" spans="1:18" ht="25" customHeight="1" x14ac:dyDescent="0.25">
      <c r="B3" s="6"/>
      <c r="D3" s="7"/>
    </row>
    <row r="4" spans="1:18" ht="25" customHeight="1" x14ac:dyDescent="0.25">
      <c r="A4" s="9" t="s">
        <v>1</v>
      </c>
      <c r="B4" s="10" t="s">
        <v>2</v>
      </c>
      <c r="C4" s="11" t="str">
        <f>B4&amp;" %"</f>
        <v>Anzahl %</v>
      </c>
      <c r="D4" s="12" t="s">
        <v>3</v>
      </c>
      <c r="E4" s="11" t="s">
        <v>16</v>
      </c>
      <c r="F4" s="13" t="str">
        <f>D4&amp;" %"</f>
        <v>Umsatz %</v>
      </c>
    </row>
    <row r="5" spans="1:18" ht="25" customHeight="1" x14ac:dyDescent="0.25">
      <c r="A5" s="14" t="s">
        <v>6</v>
      </c>
      <c r="B5" s="15">
        <f>SUMIF(Datenaufbereitung!$K$2:$K$26,"A",Datenaufbereitung!$L$2:$L$26)</f>
        <v>3</v>
      </c>
      <c r="C5" s="16">
        <f>B5/$B$8</f>
        <v>0.15789473684210525</v>
      </c>
      <c r="D5" s="15">
        <f>SUMIF(Datenaufbereitung!$K$2:$K$26,"A",Datenaufbereitung!$D$2:$D$26)</f>
        <v>257633</v>
      </c>
      <c r="E5" s="17">
        <v>0.6</v>
      </c>
      <c r="F5" s="18">
        <f>D5/D8</f>
        <v>0.49573121571359025</v>
      </c>
    </row>
    <row r="6" spans="1:18" ht="25" customHeight="1" x14ac:dyDescent="0.25">
      <c r="A6" s="14" t="s">
        <v>7</v>
      </c>
      <c r="B6" s="15">
        <f>SUMIF(Datenaufbereitung!$K$2:$K$26,"B",Datenaufbereitung!$L$2:$L$26)</f>
        <v>4</v>
      </c>
      <c r="C6" s="16">
        <f>B6/$B$8</f>
        <v>0.21052631578947367</v>
      </c>
      <c r="D6" s="15">
        <f>SUMIF(Datenaufbereitung!$K$2:$K$26,"B",Datenaufbereitung!$D$2:$D$26)</f>
        <v>168900</v>
      </c>
      <c r="E6" s="17">
        <v>0.25</v>
      </c>
      <c r="F6" s="18">
        <f>D6/D8</f>
        <v>0.32499331348866567</v>
      </c>
    </row>
    <row r="7" spans="1:18" ht="25" customHeight="1" x14ac:dyDescent="0.25">
      <c r="A7" s="14" t="s">
        <v>8</v>
      </c>
      <c r="B7" s="15">
        <f>SUMIF(Datenaufbereitung!$K$2:$K$26,"C",Datenaufbereitung!$L$2:$L$26)</f>
        <v>12</v>
      </c>
      <c r="C7" s="16">
        <f>B7/$B$8</f>
        <v>0.63157894736842102</v>
      </c>
      <c r="D7" s="15">
        <f>SUMIF(Datenaufbereitung!$K$2:$K$26,"C",Datenaufbereitung!$D$2:$D$26)</f>
        <v>93170</v>
      </c>
      <c r="E7" s="16">
        <f>1-E6-E5</f>
        <v>0.15000000000000002</v>
      </c>
      <c r="F7" s="18">
        <f>D7/D8</f>
        <v>0.17927547079774409</v>
      </c>
    </row>
    <row r="8" spans="1:18" ht="25" customHeight="1" x14ac:dyDescent="0.25">
      <c r="A8" s="41" t="s">
        <v>17</v>
      </c>
      <c r="B8" s="42">
        <f>SUM(B5:B7)</f>
        <v>19</v>
      </c>
      <c r="C8" s="43">
        <f>SUM(C5:C7)</f>
        <v>1</v>
      </c>
      <c r="D8" s="44">
        <f>SUM(D5:D7)</f>
        <v>519703</v>
      </c>
      <c r="E8" s="43">
        <f>SUM(E5:E7)</f>
        <v>1</v>
      </c>
      <c r="F8" s="45">
        <f>SUM(F5:F7)</f>
        <v>1</v>
      </c>
    </row>
    <row r="9" spans="1:18" ht="25" customHeight="1" x14ac:dyDescent="0.25"/>
    <row r="10" spans="1:18" ht="25" customHeight="1" x14ac:dyDescent="0.25"/>
    <row r="11" spans="1:18" ht="25" customHeight="1" x14ac:dyDescent="0.25">
      <c r="A11" s="9" t="s">
        <v>9</v>
      </c>
      <c r="B11" s="10" t="s">
        <v>10</v>
      </c>
      <c r="C11" s="10" t="s">
        <v>11</v>
      </c>
      <c r="D11" s="19" t="str">
        <f>D4</f>
        <v>Umsatz</v>
      </c>
      <c r="E11" s="10" t="s">
        <v>12</v>
      </c>
      <c r="F11" s="20" t="s">
        <v>1</v>
      </c>
    </row>
    <row r="12" spans="1:18" ht="25" customHeight="1" x14ac:dyDescent="0.25">
      <c r="A12" s="21">
        <f>IF(D12="","",RANK(E12,$E$12:$E$36,0))</f>
        <v>4</v>
      </c>
      <c r="B12" s="22">
        <v>1</v>
      </c>
      <c r="C12" s="23" t="s">
        <v>18</v>
      </c>
      <c r="D12" s="24">
        <v>70200</v>
      </c>
      <c r="E12" s="25">
        <f>IF(D12="","",D12+(1/ROW()/1000000))</f>
        <v>70200.000000083339</v>
      </c>
      <c r="F12" s="26" t="str">
        <f>IF(A12="","",VLOOKUP(B12,Datenaufbereitung!B:K,10,FALSE))</f>
        <v>B</v>
      </c>
    </row>
    <row r="13" spans="1:18" ht="25" customHeight="1" x14ac:dyDescent="0.25">
      <c r="A13" s="21">
        <f t="shared" ref="A13:A36" si="0">IF(D13="","",RANK(E13,$E$12:$E$36,0))</f>
        <v>2</v>
      </c>
      <c r="B13" s="22">
        <v>2</v>
      </c>
      <c r="C13" s="23" t="s">
        <v>19</v>
      </c>
      <c r="D13" s="24">
        <v>85269</v>
      </c>
      <c r="E13" s="25">
        <f t="shared" ref="E13:E36" si="1">IF(D13="","",D13+(1/ROW()/1000000))</f>
        <v>85269.000000076921</v>
      </c>
      <c r="F13" s="26" t="str">
        <f>IF(A13="","",VLOOKUP(B13,Datenaufbereitung!B:K,10,FALSE))</f>
        <v>A</v>
      </c>
    </row>
    <row r="14" spans="1:18" ht="25" customHeight="1" x14ac:dyDescent="0.25">
      <c r="A14" s="21">
        <f t="shared" si="0"/>
        <v>5</v>
      </c>
      <c r="B14" s="22">
        <v>3</v>
      </c>
      <c r="C14" s="23" t="s">
        <v>20</v>
      </c>
      <c r="D14" s="24">
        <v>43500</v>
      </c>
      <c r="E14" s="25">
        <f t="shared" si="1"/>
        <v>43500.000000071428</v>
      </c>
      <c r="F14" s="26" t="str">
        <f>IF(A14="","",VLOOKUP(B14,Datenaufbereitung!B:K,10,FALSE))</f>
        <v>B</v>
      </c>
    </row>
    <row r="15" spans="1:18" ht="25" customHeight="1" x14ac:dyDescent="0.25">
      <c r="A15" s="21">
        <f t="shared" si="0"/>
        <v>6</v>
      </c>
      <c r="B15" s="22">
        <v>4</v>
      </c>
      <c r="C15" s="23" t="s">
        <v>21</v>
      </c>
      <c r="D15" s="24">
        <v>30450</v>
      </c>
      <c r="E15" s="25">
        <f t="shared" si="1"/>
        <v>30450.000000066666</v>
      </c>
      <c r="F15" s="26" t="str">
        <f>IF(A15="","",VLOOKUP(B15,Datenaufbereitung!B:K,10,FALSE))</f>
        <v>B</v>
      </c>
    </row>
    <row r="16" spans="1:18" ht="25" customHeight="1" x14ac:dyDescent="0.25">
      <c r="A16" s="21">
        <f t="shared" si="0"/>
        <v>7</v>
      </c>
      <c r="B16" s="22">
        <v>5</v>
      </c>
      <c r="C16" s="23" t="s">
        <v>22</v>
      </c>
      <c r="D16" s="24">
        <v>24750</v>
      </c>
      <c r="E16" s="25">
        <f t="shared" si="1"/>
        <v>24750.0000000625</v>
      </c>
      <c r="F16" s="26" t="str">
        <f>IF(A16="","",VLOOKUP(B16,Datenaufbereitung!B:K,10,FALSE))</f>
        <v>B</v>
      </c>
    </row>
    <row r="17" spans="1:7" ht="25" customHeight="1" x14ac:dyDescent="0.25">
      <c r="A17" s="21">
        <f t="shared" si="0"/>
        <v>8</v>
      </c>
      <c r="B17" s="22">
        <v>6</v>
      </c>
      <c r="C17" s="23" t="s">
        <v>23</v>
      </c>
      <c r="D17" s="24">
        <v>22000</v>
      </c>
      <c r="E17" s="25">
        <f t="shared" si="1"/>
        <v>22000.000000058822</v>
      </c>
      <c r="F17" s="26" t="str">
        <f>IF(A17="","",VLOOKUP(B17,Datenaufbereitung!B:K,10,FALSE))</f>
        <v>C</v>
      </c>
    </row>
    <row r="18" spans="1:7" ht="25" customHeight="1" x14ac:dyDescent="0.25">
      <c r="A18" s="21">
        <f t="shared" si="0"/>
        <v>9</v>
      </c>
      <c r="B18" s="22">
        <v>7</v>
      </c>
      <c r="C18" s="23" t="s">
        <v>24</v>
      </c>
      <c r="D18" s="24">
        <v>15400</v>
      </c>
      <c r="E18" s="25">
        <f t="shared" si="1"/>
        <v>15400.000000055556</v>
      </c>
      <c r="F18" s="26" t="str">
        <f>IF(A18="","",VLOOKUP(B18,Datenaufbereitung!B:K,10,FALSE))</f>
        <v>C</v>
      </c>
    </row>
    <row r="19" spans="1:7" ht="25" customHeight="1" x14ac:dyDescent="0.25">
      <c r="A19" s="21">
        <f t="shared" si="0"/>
        <v>10</v>
      </c>
      <c r="B19" s="22">
        <v>8</v>
      </c>
      <c r="C19" s="23" t="s">
        <v>25</v>
      </c>
      <c r="D19" s="24">
        <v>14060</v>
      </c>
      <c r="E19" s="25">
        <f t="shared" si="1"/>
        <v>14060.000000052632</v>
      </c>
      <c r="F19" s="26" t="str">
        <f>IF(A19="","",VLOOKUP(B19,Datenaufbereitung!B:K,10,FALSE))</f>
        <v>C</v>
      </c>
    </row>
    <row r="20" spans="1:7" ht="25" customHeight="1" x14ac:dyDescent="0.25">
      <c r="A20" s="21">
        <f t="shared" si="0"/>
        <v>11</v>
      </c>
      <c r="B20" s="22">
        <v>9</v>
      </c>
      <c r="C20" s="23" t="s">
        <v>26</v>
      </c>
      <c r="D20" s="24">
        <v>12000</v>
      </c>
      <c r="E20" s="25">
        <f t="shared" si="1"/>
        <v>12000.00000005</v>
      </c>
      <c r="F20" s="26" t="str">
        <f>IF(A20="","",VLOOKUP(B20,Datenaufbereitung!B:K,10,FALSE))</f>
        <v>C</v>
      </c>
    </row>
    <row r="21" spans="1:7" ht="25" customHeight="1" x14ac:dyDescent="0.25">
      <c r="A21" s="21">
        <f t="shared" si="0"/>
        <v>12</v>
      </c>
      <c r="B21" s="22">
        <v>10</v>
      </c>
      <c r="C21" s="23" t="s">
        <v>27</v>
      </c>
      <c r="D21" s="24">
        <v>6900</v>
      </c>
      <c r="E21" s="25">
        <f t="shared" si="1"/>
        <v>6900.0000000476193</v>
      </c>
      <c r="F21" s="26" t="str">
        <f>IF(A21="","",VLOOKUP(B21,Datenaufbereitung!B:K,10,FALSE))</f>
        <v>C</v>
      </c>
    </row>
    <row r="22" spans="1:7" ht="25" customHeight="1" x14ac:dyDescent="0.25">
      <c r="A22" s="21">
        <f t="shared" si="0"/>
        <v>13</v>
      </c>
      <c r="B22" s="22">
        <v>11</v>
      </c>
      <c r="C22" s="23" t="s">
        <v>28</v>
      </c>
      <c r="D22" s="24">
        <v>5750</v>
      </c>
      <c r="E22" s="25">
        <f t="shared" si="1"/>
        <v>5750.0000000454547</v>
      </c>
      <c r="F22" s="26" t="str">
        <f>IF(A22="","",VLOOKUP(B22,Datenaufbereitung!B:K,10,FALSE))</f>
        <v>C</v>
      </c>
    </row>
    <row r="23" spans="1:7" ht="25" customHeight="1" x14ac:dyDescent="0.25">
      <c r="A23" s="21">
        <f t="shared" si="0"/>
        <v>14</v>
      </c>
      <c r="B23" s="22">
        <v>12</v>
      </c>
      <c r="C23" s="23" t="s">
        <v>29</v>
      </c>
      <c r="D23" s="24">
        <v>4500</v>
      </c>
      <c r="E23" s="25">
        <f t="shared" si="1"/>
        <v>4500.0000000434784</v>
      </c>
      <c r="F23" s="26" t="str">
        <f>IF(A23="","",VLOOKUP(B23,Datenaufbereitung!B:K,10,FALSE))</f>
        <v>C</v>
      </c>
    </row>
    <row r="24" spans="1:7" ht="25" customHeight="1" x14ac:dyDescent="0.25">
      <c r="A24" s="21">
        <f t="shared" si="0"/>
        <v>15</v>
      </c>
      <c r="B24" s="22">
        <v>13</v>
      </c>
      <c r="C24" s="23" t="s">
        <v>30</v>
      </c>
      <c r="D24" s="24">
        <v>3600</v>
      </c>
      <c r="E24" s="25">
        <f t="shared" si="1"/>
        <v>3600.0000000416667</v>
      </c>
      <c r="F24" s="26" t="str">
        <f>IF(A24="","",VLOOKUP(B24,Datenaufbereitung!B:K,10,FALSE))</f>
        <v>C</v>
      </c>
    </row>
    <row r="25" spans="1:7" ht="25" customHeight="1" x14ac:dyDescent="0.25">
      <c r="A25" s="21">
        <f t="shared" si="0"/>
        <v>16</v>
      </c>
      <c r="B25" s="22">
        <v>14</v>
      </c>
      <c r="C25" s="23" t="s">
        <v>31</v>
      </c>
      <c r="D25" s="24">
        <v>3000</v>
      </c>
      <c r="E25" s="25">
        <f t="shared" si="1"/>
        <v>3000.00000004</v>
      </c>
      <c r="F25" s="26" t="str">
        <f>IF(A25="","",VLOOKUP(B25,Datenaufbereitung!B:K,10,FALSE))</f>
        <v>C</v>
      </c>
    </row>
    <row r="26" spans="1:7" ht="25" customHeight="1" x14ac:dyDescent="0.25">
      <c r="A26" s="21">
        <f t="shared" si="0"/>
        <v>17</v>
      </c>
      <c r="B26" s="22">
        <v>15</v>
      </c>
      <c r="C26" s="23" t="s">
        <v>32</v>
      </c>
      <c r="D26" s="24">
        <v>2760</v>
      </c>
      <c r="E26" s="25">
        <f t="shared" si="1"/>
        <v>2760.0000000384616</v>
      </c>
      <c r="F26" s="26" t="str">
        <f>IF(A26="","",VLOOKUP(B26,Datenaufbereitung!B:K,10,FALSE))</f>
        <v>C</v>
      </c>
    </row>
    <row r="27" spans="1:7" ht="25" customHeight="1" x14ac:dyDescent="0.25">
      <c r="A27" s="21">
        <f t="shared" si="0"/>
        <v>18</v>
      </c>
      <c r="B27" s="22">
        <v>16</v>
      </c>
      <c r="C27" s="23" t="s">
        <v>33</v>
      </c>
      <c r="D27" s="24">
        <v>2000</v>
      </c>
      <c r="E27" s="25">
        <f t="shared" si="1"/>
        <v>2000.0000000370371</v>
      </c>
      <c r="F27" s="26" t="str">
        <f>IF(A27="","",VLOOKUP(B27,Datenaufbereitung!B:K,10,FALSE))</f>
        <v>C</v>
      </c>
    </row>
    <row r="28" spans="1:7" ht="25" customHeight="1" x14ac:dyDescent="0.25">
      <c r="A28" s="21">
        <f t="shared" si="0"/>
        <v>19</v>
      </c>
      <c r="B28" s="22">
        <v>17</v>
      </c>
      <c r="C28" s="23" t="s">
        <v>34</v>
      </c>
      <c r="D28" s="24">
        <v>1200</v>
      </c>
      <c r="E28" s="25">
        <f t="shared" si="1"/>
        <v>1200.0000000357143</v>
      </c>
      <c r="F28" s="26" t="str">
        <f>IF(A28="","",VLOOKUP(B28,Datenaufbereitung!B:K,10,FALSE))</f>
        <v>C</v>
      </c>
    </row>
    <row r="29" spans="1:7" ht="25" customHeight="1" x14ac:dyDescent="0.25">
      <c r="A29" s="21">
        <f t="shared" si="0"/>
        <v>3</v>
      </c>
      <c r="B29" s="22">
        <v>18</v>
      </c>
      <c r="C29" s="23" t="s">
        <v>38</v>
      </c>
      <c r="D29" s="24">
        <v>80000</v>
      </c>
      <c r="E29" s="25">
        <f t="shared" si="1"/>
        <v>80000.000000034488</v>
      </c>
      <c r="F29" s="26" t="str">
        <f>IF(A29="","",VLOOKUP(B29,Datenaufbereitung!B:K,10,FALSE))</f>
        <v>A</v>
      </c>
      <c r="G29" s="8"/>
    </row>
    <row r="30" spans="1:7" ht="25" customHeight="1" x14ac:dyDescent="0.25">
      <c r="A30" s="21">
        <f t="shared" si="0"/>
        <v>1</v>
      </c>
      <c r="B30" s="22">
        <v>19</v>
      </c>
      <c r="C30" s="23" t="s">
        <v>39</v>
      </c>
      <c r="D30" s="24">
        <v>92364</v>
      </c>
      <c r="E30" s="25">
        <f t="shared" si="1"/>
        <v>92364.000000033338</v>
      </c>
      <c r="F30" s="26" t="str">
        <f>IF(A30="","",VLOOKUP(B30,Datenaufbereitung!B:K,10,FALSE))</f>
        <v>A</v>
      </c>
      <c r="G30" s="8"/>
    </row>
    <row r="31" spans="1:7" ht="25" customHeight="1" x14ac:dyDescent="0.25">
      <c r="A31" s="21" t="str">
        <f t="shared" si="0"/>
        <v/>
      </c>
      <c r="B31" s="22">
        <v>20</v>
      </c>
      <c r="C31" s="23"/>
      <c r="D31" s="24"/>
      <c r="E31" s="25" t="str">
        <f t="shared" si="1"/>
        <v/>
      </c>
      <c r="F31" s="26" t="str">
        <f>IF(A31="","",VLOOKUP(B31,Datenaufbereitung!B:K,10,FALSE))</f>
        <v/>
      </c>
      <c r="G31" s="8"/>
    </row>
    <row r="32" spans="1:7" ht="25" customHeight="1" x14ac:dyDescent="0.25">
      <c r="A32" s="21" t="str">
        <f t="shared" si="0"/>
        <v/>
      </c>
      <c r="B32" s="22">
        <v>21</v>
      </c>
      <c r="C32" s="23"/>
      <c r="D32" s="24"/>
      <c r="E32" s="25" t="str">
        <f t="shared" si="1"/>
        <v/>
      </c>
      <c r="F32" s="26" t="str">
        <f>IF(A32="","",VLOOKUP(B32,Datenaufbereitung!B:K,10,FALSE))</f>
        <v/>
      </c>
      <c r="G32" s="8"/>
    </row>
    <row r="33" spans="1:7" ht="25" customHeight="1" x14ac:dyDescent="0.25">
      <c r="A33" s="21" t="str">
        <f t="shared" si="0"/>
        <v/>
      </c>
      <c r="B33" s="22">
        <v>22</v>
      </c>
      <c r="C33" s="23"/>
      <c r="D33" s="24"/>
      <c r="E33" s="25" t="str">
        <f t="shared" si="1"/>
        <v/>
      </c>
      <c r="F33" s="26" t="str">
        <f>IF(A33="","",VLOOKUP(B33,Datenaufbereitung!B:K,10,FALSE))</f>
        <v/>
      </c>
      <c r="G33" s="8"/>
    </row>
    <row r="34" spans="1:7" ht="25" customHeight="1" x14ac:dyDescent="0.25">
      <c r="A34" s="21" t="str">
        <f t="shared" si="0"/>
        <v/>
      </c>
      <c r="B34" s="22">
        <v>23</v>
      </c>
      <c r="C34" s="23"/>
      <c r="D34" s="24"/>
      <c r="E34" s="25" t="str">
        <f t="shared" si="1"/>
        <v/>
      </c>
      <c r="F34" s="26" t="str">
        <f>IF(A34="","",VLOOKUP(B34,Datenaufbereitung!B:K,10,FALSE))</f>
        <v/>
      </c>
      <c r="G34" s="8"/>
    </row>
    <row r="35" spans="1:7" ht="25" customHeight="1" x14ac:dyDescent="0.25">
      <c r="A35" s="21" t="str">
        <f t="shared" si="0"/>
        <v/>
      </c>
      <c r="B35" s="22">
        <v>24</v>
      </c>
      <c r="C35" s="23"/>
      <c r="D35" s="24"/>
      <c r="E35" s="25" t="str">
        <f t="shared" si="1"/>
        <v/>
      </c>
      <c r="F35" s="26" t="str">
        <f>IF(A35="","",VLOOKUP(B35,Datenaufbereitung!B:K,10,FALSE))</f>
        <v/>
      </c>
      <c r="G35" s="8"/>
    </row>
    <row r="36" spans="1:7" ht="25" customHeight="1" x14ac:dyDescent="0.25">
      <c r="A36" s="27" t="str">
        <f t="shared" si="0"/>
        <v/>
      </c>
      <c r="B36" s="28">
        <v>25</v>
      </c>
      <c r="C36" s="29"/>
      <c r="D36" s="30"/>
      <c r="E36" s="31" t="str">
        <f t="shared" si="1"/>
        <v/>
      </c>
      <c r="F36" s="32" t="str">
        <f>IF(A36="","",VLOOKUP(B36,Datenaufbereitung!B:K,10,FALSE))</f>
        <v/>
      </c>
      <c r="G36" s="8"/>
    </row>
    <row r="37" spans="1:7" ht="21.75" customHeight="1" x14ac:dyDescent="0.25">
      <c r="G37" s="8"/>
    </row>
    <row r="38" spans="1:7" ht="21.75" customHeight="1" x14ac:dyDescent="0.25">
      <c r="G38" s="8"/>
    </row>
    <row r="39" spans="1:7" ht="21.75" customHeight="1" x14ac:dyDescent="0.25">
      <c r="G39" s="8"/>
    </row>
    <row r="40" spans="1:7" ht="21.75" customHeight="1" x14ac:dyDescent="0.25">
      <c r="G40" s="8"/>
    </row>
    <row r="41" spans="1:7" ht="21.75" customHeight="1" x14ac:dyDescent="0.25">
      <c r="G41" s="8"/>
    </row>
    <row r="42" spans="1:7" ht="20.25" customHeight="1" x14ac:dyDescent="0.25">
      <c r="G42" s="8"/>
    </row>
    <row r="43" spans="1:7" ht="21.75" customHeight="1" x14ac:dyDescent="0.25">
      <c r="G43" s="8"/>
    </row>
    <row r="44" spans="1:7" ht="20.25" customHeight="1" x14ac:dyDescent="0.25">
      <c r="G44" s="8"/>
    </row>
    <row r="45" spans="1:7" ht="20.25" customHeight="1" x14ac:dyDescent="0.25">
      <c r="G45" s="8"/>
    </row>
    <row r="46" spans="1:7" ht="20.25" customHeight="1" x14ac:dyDescent="0.25">
      <c r="G46" s="8"/>
    </row>
    <row r="47" spans="1:7" ht="20.25" customHeight="1" x14ac:dyDescent="0.25">
      <c r="G47" s="8"/>
    </row>
    <row r="48" spans="1:7" ht="20.25" customHeight="1" x14ac:dyDescent="0.25">
      <c r="G48" s="8"/>
    </row>
  </sheetData>
  <mergeCells count="1">
    <mergeCell ref="A2:B2"/>
  </mergeCells>
  <phoneticPr fontId="0" type="noConversion"/>
  <conditionalFormatting sqref="A5:A7 F11:F36">
    <cfRule type="cellIs" dxfId="2" priority="10" stopIfTrue="1" operator="equal">
      <formula>"A"</formula>
    </cfRule>
    <cfRule type="cellIs" dxfId="1" priority="11" stopIfTrue="1" operator="equal">
      <formula>"B"</formula>
    </cfRule>
    <cfRule type="cellIs" dxfId="0" priority="12" stopIfTrue="1" operator="equal">
      <formula>"C"</formula>
    </cfRule>
  </conditionalFormatting>
  <dataValidations xWindow="330" yWindow="541" count="2">
    <dataValidation type="decimal" operator="notEqual" allowBlank="1" showInputMessage="1" showErrorMessage="1" errorTitle="ABC-Quote" error="Es sind nur Zahlen als Eingabe erlaubt" promptTitle="ABC-Quote" prompt="Bitte erfassen Sie hier die Quote, bis zu der die Zuordnung zu der jeweiligen Klasse (ABC) erfolgen soll" sqref="E5:E6" xr:uid="{00000000-0002-0000-0100-000000000000}">
      <formula1>0.0000023542222</formula1>
    </dataValidation>
    <dataValidation type="decimal" operator="greaterThanOrEqual" allowBlank="1" showInputMessage="1" showErrorMessage="1" errorTitle="Position" error="Bitte erfassen Sie die Position als positive Zahl." promptTitle="Position" prompt="Bitte erfassen Sie die Position als positive Zahl." sqref="D12:D36" xr:uid="{00000000-0002-0000-0100-000001000000}">
      <formula1>0</formula1>
    </dataValidation>
  </dataValidations>
  <printOptions horizontalCentered="1" verticalCentered="1"/>
  <pageMargins left="0.78740157480314998" right="0.78740157480314998" top="0.98425196850393704" bottom="0.98425196850393704" header="0.511811023622047" footer="0.511811023622047"/>
  <pageSetup paperSize="9" scale="55" orientation="landscape" r:id="rId1"/>
  <headerFooter alignWithMargins="0">
    <oddFooter>&amp;Lwww.business-wissen.de&amp;R&amp;F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6"/>
  <sheetViews>
    <sheetView workbookViewId="0"/>
  </sheetViews>
  <sheetFormatPr baseColWidth="10" defaultColWidth="11.453125" defaultRowHeight="13" x14ac:dyDescent="0.3"/>
  <cols>
    <col min="1" max="1" width="11.453125" style="36"/>
    <col min="2" max="2" width="10" style="36" bestFit="1" customWidth="1"/>
    <col min="3" max="3" width="14.26953125" style="36" bestFit="1" customWidth="1"/>
    <col min="4" max="4" width="11.453125" style="36"/>
    <col min="5" max="5" width="11.453125" style="37"/>
    <col min="6" max="6" width="20.54296875" style="36" customWidth="1"/>
    <col min="7" max="7" width="17.08984375" style="36" bestFit="1" customWidth="1"/>
    <col min="8" max="8" width="18" style="36" bestFit="1" customWidth="1"/>
    <col min="9" max="9" width="17.08984375" style="36" bestFit="1" customWidth="1"/>
    <col min="10" max="10" width="15.453125" style="38" customWidth="1"/>
    <col min="11" max="12" width="11.453125" style="36"/>
    <col min="13" max="13" width="16.54296875" style="5" customWidth="1"/>
    <col min="14" max="19" width="11.453125" style="5"/>
    <col min="20" max="16384" width="11.453125" style="36"/>
  </cols>
  <sheetData>
    <row r="1" spans="1:18" x14ac:dyDescent="0.3">
      <c r="A1" s="33" t="s">
        <v>9</v>
      </c>
      <c r="B1" s="33" t="s">
        <v>10</v>
      </c>
      <c r="C1" s="33" t="s">
        <v>11</v>
      </c>
      <c r="D1" s="33" t="s">
        <v>15</v>
      </c>
      <c r="E1" s="34" t="s">
        <v>14</v>
      </c>
      <c r="F1" s="33" t="s">
        <v>13</v>
      </c>
      <c r="G1" s="33" t="s">
        <v>35</v>
      </c>
      <c r="H1" s="33" t="s">
        <v>36</v>
      </c>
      <c r="I1" s="33" t="s">
        <v>37</v>
      </c>
      <c r="J1" s="35" t="str">
        <f>'ABC-Analyse'!D11&amp;" kumuliert"</f>
        <v>Umsatz kumuliert</v>
      </c>
      <c r="K1" s="33" t="s">
        <v>1</v>
      </c>
      <c r="L1" s="36" t="s">
        <v>2</v>
      </c>
    </row>
    <row r="2" spans="1:18" x14ac:dyDescent="0.3">
      <c r="A2" s="36">
        <v>1</v>
      </c>
      <c r="B2" s="36">
        <f>IF(ISERROR(VLOOKUP($A2,'ABC-Analyse'!$A$12:$F$36,2,FALSE)),"",VLOOKUP($A2,'ABC-Analyse'!$A$12:$F$36,2,FALSE))</f>
        <v>19</v>
      </c>
      <c r="C2" s="36" t="str">
        <f>IF(ISERROR(VLOOKUP($A2,'ABC-Analyse'!$A$12:$F$36,3,FALSE)),"",VLOOKUP($A2,'ABC-Analyse'!$A$12:$F$36,3,FALSE))</f>
        <v>Fest</v>
      </c>
      <c r="D2" s="40">
        <f>IF(ISERROR(VLOOKUP($A2,'ABC-Analyse'!$A$12:$F$36,4,FALSE)),"",VLOOKUP($A2,'ABC-Analyse'!$A$12:$F$36,4,FALSE))</f>
        <v>92364</v>
      </c>
      <c r="E2" s="37">
        <f>IF(ISERROR(D2/SUM('ABC-Analyse'!$D$12:$D$36)),"",D2/SUM('ABC-Analyse'!$D$12:$D$36))</f>
        <v>0.17772458500335769</v>
      </c>
      <c r="F2" s="37">
        <f>IF(B2="","",E2)</f>
        <v>0.17772458500335769</v>
      </c>
      <c r="G2" s="37">
        <f>IF(K2="A",F2,0)</f>
        <v>0.17772458500335769</v>
      </c>
      <c r="H2" s="37">
        <f>IF(K2="B",F2,0)</f>
        <v>0</v>
      </c>
      <c r="I2" s="37">
        <f>IF(K2="C",F2,0)</f>
        <v>0</v>
      </c>
      <c r="J2" s="38">
        <f>IF(B2="","",D2)</f>
        <v>92364</v>
      </c>
      <c r="K2" s="36" t="str">
        <f>IF(B2="","",IF(F2&lt;='ABC-Analyse'!$E$5,'ABC-Analyse'!$A$5,IF(F2&gt;'ABC-Analyse'!$E$5,IF(F2&gt;'ABC-Analyse'!$E$5+'ABC-Analyse'!$E$6,'ABC-Analyse'!$A$7,'ABC-Analyse'!$A$6))))</f>
        <v>A</v>
      </c>
      <c r="L2" s="36">
        <v>1</v>
      </c>
    </row>
    <row r="3" spans="1:18" x14ac:dyDescent="0.3">
      <c r="A3" s="36">
        <f t="shared" ref="A3:A26" si="0">A2+1</f>
        <v>2</v>
      </c>
      <c r="B3" s="36">
        <f>IF(ISERROR(VLOOKUP($A3,'ABC-Analyse'!$A$12:$F$36,2,FALSE)),"",VLOOKUP($A3,'ABC-Analyse'!$A$12:$F$36,2,FALSE))</f>
        <v>2</v>
      </c>
      <c r="C3" s="36" t="str">
        <f>IF(ISERROR(VLOOKUP($A3,'ABC-Analyse'!$A$12:$F$36,3,FALSE)),"",VLOOKUP($A3,'ABC-Analyse'!$A$12:$F$36,3,FALSE))</f>
        <v>Fundt</v>
      </c>
      <c r="D3" s="40">
        <f>IF(ISERROR(VLOOKUP($A3,'ABC-Analyse'!$A$12:$F$36,4,FALSE)),"",VLOOKUP($A3,'ABC-Analyse'!$A$12:$F$36,4,FALSE))</f>
        <v>85269</v>
      </c>
      <c r="E3" s="37">
        <f>IF(ISERROR(D3/SUM('ABC-Analyse'!$D$12:$D$36)),"",D3/SUM('ABC-Analyse'!$D$12:$D$36))</f>
        <v>0.16407255682572547</v>
      </c>
      <c r="F3" s="37">
        <f t="shared" ref="F3:F26" si="1">IF(B3="","",E3+F2)</f>
        <v>0.34179714182908316</v>
      </c>
      <c r="G3" s="37">
        <f t="shared" ref="G3:G18" si="2">IF(K3="A",F3,0)</f>
        <v>0.34179714182908316</v>
      </c>
      <c r="H3" s="37">
        <f t="shared" ref="H3:H18" si="3">IF(K3="B",F3,0)</f>
        <v>0</v>
      </c>
      <c r="I3" s="37">
        <f t="shared" ref="I3:I18" si="4">IF(K3="C",F3,0)</f>
        <v>0</v>
      </c>
      <c r="J3" s="38">
        <f t="shared" ref="J3:J26" si="5">IF(B3="","",D3+J2)</f>
        <v>177633</v>
      </c>
      <c r="K3" s="36" t="str">
        <f>IF(B3="","",IF(F3&lt;='ABC-Analyse'!$E$5,'ABC-Analyse'!$A$5,IF(F3&gt;'ABC-Analyse'!$E$5,IF(F3&gt;'ABC-Analyse'!$E$5+'ABC-Analyse'!$E$6,'ABC-Analyse'!$A$7,'ABC-Analyse'!$A$6))))</f>
        <v>A</v>
      </c>
      <c r="L3" s="36">
        <v>1</v>
      </c>
    </row>
    <row r="4" spans="1:18" x14ac:dyDescent="0.3">
      <c r="A4" s="36">
        <f t="shared" si="0"/>
        <v>3</v>
      </c>
      <c r="B4" s="36">
        <f>IF(ISERROR(VLOOKUP($A4,'ABC-Analyse'!$A$12:$F$36,2,FALSE)),"",VLOOKUP($A4,'ABC-Analyse'!$A$12:$F$36,2,FALSE))</f>
        <v>18</v>
      </c>
      <c r="C4" s="36" t="str">
        <f>IF(ISERROR(VLOOKUP($A4,'ABC-Analyse'!$A$12:$F$36,3,FALSE)),"",VLOOKUP($A4,'ABC-Analyse'!$A$12:$F$36,3,FALSE))</f>
        <v>Schmidt</v>
      </c>
      <c r="D4" s="40">
        <f>IF(ISERROR(VLOOKUP($A4,'ABC-Analyse'!$A$12:$F$36,4,FALSE)),"",VLOOKUP($A4,'ABC-Analyse'!$A$12:$F$36,4,FALSE))</f>
        <v>80000</v>
      </c>
      <c r="E4" s="37">
        <f>IF(ISERROR(D4/SUM('ABC-Analyse'!$D$12:$D$36)),"",D4/SUM('ABC-Analyse'!$D$12:$D$36))</f>
        <v>0.15393407388450711</v>
      </c>
      <c r="F4" s="37">
        <f t="shared" si="1"/>
        <v>0.49573121571359025</v>
      </c>
      <c r="G4" s="37">
        <f t="shared" si="2"/>
        <v>0.49573121571359025</v>
      </c>
      <c r="H4" s="37">
        <f t="shared" si="3"/>
        <v>0</v>
      </c>
      <c r="I4" s="37">
        <f t="shared" si="4"/>
        <v>0</v>
      </c>
      <c r="J4" s="38">
        <f t="shared" si="5"/>
        <v>257633</v>
      </c>
      <c r="K4" s="36" t="str">
        <f>IF(B4="","",IF(F4&lt;='ABC-Analyse'!$E$5,'ABC-Analyse'!$A$5,IF(F4&gt;'ABC-Analyse'!$E$5,IF(F4&gt;'ABC-Analyse'!$E$5+'ABC-Analyse'!$E$6,'ABC-Analyse'!$A$7,'ABC-Analyse'!$A$6))))</f>
        <v>A</v>
      </c>
      <c r="L4" s="36">
        <v>1</v>
      </c>
    </row>
    <row r="5" spans="1:18" x14ac:dyDescent="0.3">
      <c r="A5" s="36">
        <f t="shared" si="0"/>
        <v>4</v>
      </c>
      <c r="B5" s="36">
        <f>IF(ISERROR(VLOOKUP($A5,'ABC-Analyse'!$A$12:$F$36,2,FALSE)),"",VLOOKUP($A5,'ABC-Analyse'!$A$12:$F$36,2,FALSE))</f>
        <v>1</v>
      </c>
      <c r="C5" s="36" t="str">
        <f>IF(ISERROR(VLOOKUP($A5,'ABC-Analyse'!$A$12:$F$36,3,FALSE)),"",VLOOKUP($A5,'ABC-Analyse'!$A$12:$F$36,3,FALSE))</f>
        <v>Mann</v>
      </c>
      <c r="D5" s="40">
        <f>IF(ISERROR(VLOOKUP($A5,'ABC-Analyse'!$A$12:$F$36,4,FALSE)),"",VLOOKUP($A5,'ABC-Analyse'!$A$12:$F$36,4,FALSE))</f>
        <v>70200</v>
      </c>
      <c r="E5" s="37">
        <f>IF(ISERROR(D5/SUM('ABC-Analyse'!$D$12:$D$36)),"",D5/SUM('ABC-Analyse'!$D$12:$D$36))</f>
        <v>0.13507714983365499</v>
      </c>
      <c r="F5" s="37">
        <f t="shared" si="1"/>
        <v>0.63080836554724518</v>
      </c>
      <c r="G5" s="37">
        <f t="shared" si="2"/>
        <v>0</v>
      </c>
      <c r="H5" s="37">
        <f t="shared" si="3"/>
        <v>0.63080836554724518</v>
      </c>
      <c r="I5" s="37">
        <f t="shared" si="4"/>
        <v>0</v>
      </c>
      <c r="J5" s="38">
        <f t="shared" si="5"/>
        <v>327833</v>
      </c>
      <c r="K5" s="36" t="str">
        <f>IF(B5="","",IF(F5&lt;='ABC-Analyse'!$E$5,'ABC-Analyse'!$A$5,IF(F5&gt;'ABC-Analyse'!$E$5,IF(F5&gt;'ABC-Analyse'!$E$5+'ABC-Analyse'!$E$6,'ABC-Analyse'!$A$7,'ABC-Analyse'!$A$6))))</f>
        <v>B</v>
      </c>
      <c r="L5" s="36">
        <v>1</v>
      </c>
    </row>
    <row r="6" spans="1:18" x14ac:dyDescent="0.3">
      <c r="A6" s="36">
        <f t="shared" si="0"/>
        <v>5</v>
      </c>
      <c r="B6" s="36">
        <f>IF(ISERROR(VLOOKUP($A6,'ABC-Analyse'!$A$12:$F$36,2,FALSE)),"",VLOOKUP($A6,'ABC-Analyse'!$A$12:$F$36,2,FALSE))</f>
        <v>3</v>
      </c>
      <c r="C6" s="36" t="str">
        <f>IF(ISERROR(VLOOKUP($A6,'ABC-Analyse'!$A$12:$F$36,3,FALSE)),"",VLOOKUP($A6,'ABC-Analyse'!$A$12:$F$36,3,FALSE))</f>
        <v>Broke</v>
      </c>
      <c r="D6" s="40">
        <f>IF(ISERROR(VLOOKUP($A6,'ABC-Analyse'!$A$12:$F$36,4,FALSE)),"",VLOOKUP($A6,'ABC-Analyse'!$A$12:$F$36,4,FALSE))</f>
        <v>43500</v>
      </c>
      <c r="E6" s="37">
        <f>IF(ISERROR(D6/SUM('ABC-Analyse'!$D$12:$D$36)),"",D6/SUM('ABC-Analyse'!$D$12:$D$36))</f>
        <v>8.3701652674700741E-2</v>
      </c>
      <c r="F6" s="37">
        <f t="shared" si="1"/>
        <v>0.71451001822194593</v>
      </c>
      <c r="G6" s="37">
        <f t="shared" si="2"/>
        <v>0</v>
      </c>
      <c r="H6" s="37">
        <f t="shared" si="3"/>
        <v>0.71451001822194593</v>
      </c>
      <c r="I6" s="37">
        <f t="shared" si="4"/>
        <v>0</v>
      </c>
      <c r="J6" s="38">
        <f t="shared" si="5"/>
        <v>371333</v>
      </c>
      <c r="K6" s="36" t="str">
        <f>IF(B6="","",IF(F6&lt;='ABC-Analyse'!$E$5,'ABC-Analyse'!$A$5,IF(F6&gt;'ABC-Analyse'!$E$5,IF(F6&gt;'ABC-Analyse'!$E$5+'ABC-Analyse'!$E$6,'ABC-Analyse'!$A$7,'ABC-Analyse'!$A$6))))</f>
        <v>B</v>
      </c>
      <c r="L6" s="36">
        <v>1</v>
      </c>
    </row>
    <row r="7" spans="1:18" x14ac:dyDescent="0.3">
      <c r="A7" s="36">
        <f t="shared" si="0"/>
        <v>6</v>
      </c>
      <c r="B7" s="36">
        <f>IF(ISERROR(VLOOKUP($A7,'ABC-Analyse'!$A$12:$F$36,2,FALSE)),"",VLOOKUP($A7,'ABC-Analyse'!$A$12:$F$36,2,FALSE))</f>
        <v>4</v>
      </c>
      <c r="C7" s="36" t="str">
        <f>IF(ISERROR(VLOOKUP($A7,'ABC-Analyse'!$A$12:$F$36,3,FALSE)),"",VLOOKUP($A7,'ABC-Analyse'!$A$12:$F$36,3,FALSE))</f>
        <v>Lieber</v>
      </c>
      <c r="D7" s="40">
        <f>IF(ISERROR(VLOOKUP($A7,'ABC-Analyse'!$A$12:$F$36,4,FALSE)),"",VLOOKUP($A7,'ABC-Analyse'!$A$12:$F$36,4,FALSE))</f>
        <v>30450</v>
      </c>
      <c r="E7" s="37">
        <f>IF(ISERROR(D7/SUM('ABC-Analyse'!$D$12:$D$36)),"",D7/SUM('ABC-Analyse'!$D$12:$D$36))</f>
        <v>5.8591156872290523E-2</v>
      </c>
      <c r="F7" s="37">
        <f t="shared" si="1"/>
        <v>0.77310117509423648</v>
      </c>
      <c r="G7" s="37">
        <f t="shared" si="2"/>
        <v>0</v>
      </c>
      <c r="H7" s="37">
        <f t="shared" si="3"/>
        <v>0.77310117509423648</v>
      </c>
      <c r="I7" s="37">
        <f t="shared" si="4"/>
        <v>0</v>
      </c>
      <c r="J7" s="38">
        <f t="shared" si="5"/>
        <v>401783</v>
      </c>
      <c r="K7" s="36" t="str">
        <f>IF(B7="","",IF(F7&lt;='ABC-Analyse'!$E$5,'ABC-Analyse'!$A$5,IF(F7&gt;'ABC-Analyse'!$E$5,IF(F7&gt;'ABC-Analyse'!$E$5+'ABC-Analyse'!$E$6,'ABC-Analyse'!$A$7,'ABC-Analyse'!$A$6))))</f>
        <v>B</v>
      </c>
      <c r="L7" s="36">
        <v>1</v>
      </c>
    </row>
    <row r="8" spans="1:18" x14ac:dyDescent="0.3">
      <c r="A8" s="36">
        <f t="shared" si="0"/>
        <v>7</v>
      </c>
      <c r="B8" s="36">
        <f>IF(ISERROR(VLOOKUP($A8,'ABC-Analyse'!$A$12:$F$36,2,FALSE)),"",VLOOKUP($A8,'ABC-Analyse'!$A$12:$F$36,2,FALSE))</f>
        <v>5</v>
      </c>
      <c r="C8" s="36" t="str">
        <f>IF(ISERROR(VLOOKUP($A8,'ABC-Analyse'!$A$12:$F$36,3,FALSE)),"",VLOOKUP($A8,'ABC-Analyse'!$A$12:$F$36,3,FALSE))</f>
        <v>Raser</v>
      </c>
      <c r="D8" s="40">
        <f>IF(ISERROR(VLOOKUP($A8,'ABC-Analyse'!$A$12:$F$36,4,FALSE)),"",VLOOKUP($A8,'ABC-Analyse'!$A$12:$F$36,4,FALSE))</f>
        <v>24750</v>
      </c>
      <c r="E8" s="37">
        <f>IF(ISERROR(D8/SUM('ABC-Analyse'!$D$12:$D$36)),"",D8/SUM('ABC-Analyse'!$D$12:$D$36))</f>
        <v>4.7623354108019385E-2</v>
      </c>
      <c r="F8" s="37">
        <f t="shared" si="1"/>
        <v>0.82072452920225591</v>
      </c>
      <c r="G8" s="37">
        <f t="shared" si="2"/>
        <v>0</v>
      </c>
      <c r="H8" s="37">
        <f t="shared" si="3"/>
        <v>0.82072452920225591</v>
      </c>
      <c r="I8" s="37">
        <f t="shared" si="4"/>
        <v>0</v>
      </c>
      <c r="J8" s="38">
        <f t="shared" si="5"/>
        <v>426533</v>
      </c>
      <c r="K8" s="36" t="str">
        <f>IF(B8="","",IF(F8&lt;='ABC-Analyse'!$E$5,'ABC-Analyse'!$A$5,IF(F8&gt;'ABC-Analyse'!$E$5,IF(F8&gt;'ABC-Analyse'!$E$5+'ABC-Analyse'!$E$6,'ABC-Analyse'!$A$7,'ABC-Analyse'!$A$6))))</f>
        <v>B</v>
      </c>
      <c r="L8" s="36">
        <v>1</v>
      </c>
    </row>
    <row r="9" spans="1:18" x14ac:dyDescent="0.3">
      <c r="A9" s="36">
        <f t="shared" si="0"/>
        <v>8</v>
      </c>
      <c r="B9" s="36">
        <f>IF(ISERROR(VLOOKUP($A9,'ABC-Analyse'!$A$12:$F$36,2,FALSE)),"",VLOOKUP($A9,'ABC-Analyse'!$A$12:$F$36,2,FALSE))</f>
        <v>6</v>
      </c>
      <c r="C9" s="36" t="str">
        <f>IF(ISERROR(VLOOKUP($A9,'ABC-Analyse'!$A$12:$F$36,3,FALSE)),"",VLOOKUP($A9,'ABC-Analyse'!$A$12:$F$36,3,FALSE))</f>
        <v>Brack</v>
      </c>
      <c r="D9" s="40">
        <f>IF(ISERROR(VLOOKUP($A9,'ABC-Analyse'!$A$12:$F$36,4,FALSE)),"",VLOOKUP($A9,'ABC-Analyse'!$A$12:$F$36,4,FALSE))</f>
        <v>22000</v>
      </c>
      <c r="E9" s="37">
        <f>IF(ISERROR(D9/SUM('ABC-Analyse'!$D$12:$D$36)),"",D9/SUM('ABC-Analyse'!$D$12:$D$36))</f>
        <v>4.2331870318239456E-2</v>
      </c>
      <c r="F9" s="37">
        <f t="shared" si="1"/>
        <v>0.8630563995204954</v>
      </c>
      <c r="G9" s="37">
        <f t="shared" si="2"/>
        <v>0</v>
      </c>
      <c r="H9" s="37">
        <f t="shared" si="3"/>
        <v>0</v>
      </c>
      <c r="I9" s="37">
        <f t="shared" si="4"/>
        <v>0.8630563995204954</v>
      </c>
      <c r="J9" s="38">
        <f t="shared" si="5"/>
        <v>448533</v>
      </c>
      <c r="K9" s="36" t="str">
        <f>IF(B9="","",IF(F9&lt;='ABC-Analyse'!$E$5,'ABC-Analyse'!$A$5,IF(F9&gt;'ABC-Analyse'!$E$5,IF(F9&gt;'ABC-Analyse'!$E$5+'ABC-Analyse'!$E$6,'ABC-Analyse'!$A$7,'ABC-Analyse'!$A$6))))</f>
        <v>C</v>
      </c>
      <c r="L9" s="36">
        <v>1</v>
      </c>
    </row>
    <row r="10" spans="1:18" x14ac:dyDescent="0.3">
      <c r="A10" s="36">
        <f t="shared" si="0"/>
        <v>9</v>
      </c>
      <c r="B10" s="36">
        <f>IF(ISERROR(VLOOKUP($A10,'ABC-Analyse'!$A$12:$F$36,2,FALSE)),"",VLOOKUP($A10,'ABC-Analyse'!$A$12:$F$36,2,FALSE))</f>
        <v>7</v>
      </c>
      <c r="C10" s="36" t="str">
        <f>IF(ISERROR(VLOOKUP($A10,'ABC-Analyse'!$A$12:$F$36,3,FALSE)),"",VLOOKUP($A10,'ABC-Analyse'!$A$12:$F$36,3,FALSE))</f>
        <v>Klaas</v>
      </c>
      <c r="D10" s="40">
        <f>IF(ISERROR(VLOOKUP($A10,'ABC-Analyse'!$A$12:$F$36,4,FALSE)),"",VLOOKUP($A10,'ABC-Analyse'!$A$12:$F$36,4,FALSE))</f>
        <v>15400</v>
      </c>
      <c r="E10" s="37">
        <f>IF(ISERROR(D10/SUM('ABC-Analyse'!$D$12:$D$36)),"",D10/SUM('ABC-Analyse'!$D$12:$D$36))</f>
        <v>2.9632309222767619E-2</v>
      </c>
      <c r="F10" s="37">
        <f t="shared" si="1"/>
        <v>0.892688708743263</v>
      </c>
      <c r="G10" s="37">
        <f t="shared" si="2"/>
        <v>0</v>
      </c>
      <c r="H10" s="37">
        <f t="shared" si="3"/>
        <v>0</v>
      </c>
      <c r="I10" s="37">
        <f t="shared" si="4"/>
        <v>0.892688708743263</v>
      </c>
      <c r="J10" s="38">
        <f t="shared" si="5"/>
        <v>463933</v>
      </c>
      <c r="K10" s="36" t="str">
        <f>IF(B10="","",IF(F10&lt;='ABC-Analyse'!$E$5,'ABC-Analyse'!$A$5,IF(F10&gt;'ABC-Analyse'!$E$5,IF(F10&gt;'ABC-Analyse'!$E$5+'ABC-Analyse'!$E$6,'ABC-Analyse'!$A$7,'ABC-Analyse'!$A$6))))</f>
        <v>C</v>
      </c>
      <c r="L10" s="36">
        <v>1</v>
      </c>
      <c r="N10" s="5" t="str">
        <f>'ABC-Analyse'!A5 &amp; " (" &amp; TEXT('ABC-Analyse'!B5,"0") &amp; ")"</f>
        <v>A (3)</v>
      </c>
      <c r="O10" s="5" t="str">
        <f>'ABC-Analyse'!A6 &amp; " (" &amp; TEXT('ABC-Analyse'!B6,"0") &amp; ")"</f>
        <v>B (4)</v>
      </c>
      <c r="P10" s="5" t="str">
        <f>'ABC-Analyse'!A7 &amp; " (" &amp; TEXT('ABC-Analyse'!B7,"0") &amp; ")"</f>
        <v>C (12)</v>
      </c>
      <c r="Q10" s="5" t="s">
        <v>4</v>
      </c>
      <c r="R10" s="5" t="s">
        <v>5</v>
      </c>
    </row>
    <row r="11" spans="1:18" x14ac:dyDescent="0.3">
      <c r="A11" s="36">
        <f t="shared" si="0"/>
        <v>10</v>
      </c>
      <c r="B11" s="36">
        <f>IF(ISERROR(VLOOKUP($A11,'ABC-Analyse'!$A$12:$F$36,2,FALSE)),"",VLOOKUP($A11,'ABC-Analyse'!$A$12:$F$36,2,FALSE))</f>
        <v>8</v>
      </c>
      <c r="C11" s="36" t="str">
        <f>IF(ISERROR(VLOOKUP($A11,'ABC-Analyse'!$A$12:$F$36,3,FALSE)),"",VLOOKUP($A11,'ABC-Analyse'!$A$12:$F$36,3,FALSE))</f>
        <v>Kammerer</v>
      </c>
      <c r="D11" s="40">
        <f>IF(ISERROR(VLOOKUP($A11,'ABC-Analyse'!$A$12:$F$36,4,FALSE)),"",VLOOKUP($A11,'ABC-Analyse'!$A$12:$F$36,4,FALSE))</f>
        <v>14060</v>
      </c>
      <c r="E11" s="37">
        <f>IF(ISERROR(D11/SUM('ABC-Analyse'!$D$12:$D$36)),"",D11/SUM('ABC-Analyse'!$D$12:$D$36))</f>
        <v>2.7053913485202124E-2</v>
      </c>
      <c r="F11" s="37">
        <f t="shared" si="1"/>
        <v>0.91974262222846515</v>
      </c>
      <c r="G11" s="37">
        <f t="shared" si="2"/>
        <v>0</v>
      </c>
      <c r="H11" s="37">
        <f t="shared" si="3"/>
        <v>0</v>
      </c>
      <c r="I11" s="37">
        <f t="shared" si="4"/>
        <v>0.91974262222846515</v>
      </c>
      <c r="J11" s="38">
        <f t="shared" si="5"/>
        <v>477993</v>
      </c>
      <c r="K11" s="36" t="str">
        <f>IF(B11="","",IF(F11&lt;='ABC-Analyse'!$E$5,'ABC-Analyse'!$A$5,IF(F11&gt;'ABC-Analyse'!$E$5,IF(F11&gt;'ABC-Analyse'!$E$5+'ABC-Analyse'!$E$6,'ABC-Analyse'!$A$7,'ABC-Analyse'!$A$6))))</f>
        <v>C</v>
      </c>
      <c r="L11" s="36">
        <v>1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</row>
    <row r="12" spans="1:18" x14ac:dyDescent="0.3">
      <c r="A12" s="36">
        <f t="shared" si="0"/>
        <v>11</v>
      </c>
      <c r="B12" s="36">
        <f>IF(ISERROR(VLOOKUP($A12,'ABC-Analyse'!$A$12:$F$36,2,FALSE)),"",VLOOKUP($A12,'ABC-Analyse'!$A$12:$F$36,2,FALSE))</f>
        <v>9</v>
      </c>
      <c r="C12" s="36" t="str">
        <f>IF(ISERROR(VLOOKUP($A12,'ABC-Analyse'!$A$12:$F$36,3,FALSE)),"",VLOOKUP($A12,'ABC-Analyse'!$A$12:$F$36,3,FALSE))</f>
        <v>Holler</v>
      </c>
      <c r="D12" s="40">
        <f>IF(ISERROR(VLOOKUP($A12,'ABC-Analyse'!$A$12:$F$36,4,FALSE)),"",VLOOKUP($A12,'ABC-Analyse'!$A$12:$F$36,4,FALSE))</f>
        <v>12000</v>
      </c>
      <c r="E12" s="37">
        <f>IF(ISERROR(D12/SUM('ABC-Analyse'!$D$12:$D$36)),"",D12/SUM('ABC-Analyse'!$D$12:$D$36))</f>
        <v>2.3090111082676067E-2</v>
      </c>
      <c r="F12" s="37">
        <f t="shared" si="1"/>
        <v>0.94283273331114126</v>
      </c>
      <c r="G12" s="37">
        <f t="shared" si="2"/>
        <v>0</v>
      </c>
      <c r="H12" s="37">
        <f t="shared" si="3"/>
        <v>0</v>
      </c>
      <c r="I12" s="37">
        <f t="shared" si="4"/>
        <v>0.94283273331114126</v>
      </c>
      <c r="J12" s="38">
        <f t="shared" si="5"/>
        <v>489993</v>
      </c>
      <c r="K12" s="36" t="str">
        <f>IF(B12="","",IF(F12&lt;='ABC-Analyse'!$E$5,'ABC-Analyse'!$A$5,IF(F12&gt;'ABC-Analyse'!$E$5,IF(F12&gt;'ABC-Analyse'!$E$5+'ABC-Analyse'!$E$6,'ABC-Analyse'!$A$7,'ABC-Analyse'!$A$6))))</f>
        <v>C</v>
      </c>
      <c r="L12" s="36">
        <v>1</v>
      </c>
      <c r="M12" s="39">
        <f>'ABC-Analyse'!B5</f>
        <v>3</v>
      </c>
      <c r="N12" s="6">
        <f>'ABC-Analyse'!D5</f>
        <v>257633</v>
      </c>
      <c r="O12" s="5">
        <v>0</v>
      </c>
      <c r="P12" s="5">
        <v>0</v>
      </c>
      <c r="Q12" s="5">
        <v>0</v>
      </c>
      <c r="R12" s="5">
        <v>0</v>
      </c>
    </row>
    <row r="13" spans="1:18" x14ac:dyDescent="0.3">
      <c r="A13" s="36">
        <f t="shared" si="0"/>
        <v>12</v>
      </c>
      <c r="B13" s="36">
        <f>IF(ISERROR(VLOOKUP($A13,'ABC-Analyse'!$A$12:$F$36,2,FALSE)),"",VLOOKUP($A13,'ABC-Analyse'!$A$12:$F$36,2,FALSE))</f>
        <v>10</v>
      </c>
      <c r="C13" s="36" t="str">
        <f>IF(ISERROR(VLOOKUP($A13,'ABC-Analyse'!$A$12:$F$36,3,FALSE)),"",VLOOKUP($A13,'ABC-Analyse'!$A$12:$F$36,3,FALSE))</f>
        <v>Sauer</v>
      </c>
      <c r="D13" s="40">
        <f>IF(ISERROR(VLOOKUP($A13,'ABC-Analyse'!$A$12:$F$36,4,FALSE)),"",VLOOKUP($A13,'ABC-Analyse'!$A$12:$F$36,4,FALSE))</f>
        <v>6900</v>
      </c>
      <c r="E13" s="37">
        <f>IF(ISERROR(D13/SUM('ABC-Analyse'!$D$12:$D$36)),"",D13/SUM('ABC-Analyse'!$D$12:$D$36))</f>
        <v>1.3276813872538739E-2</v>
      </c>
      <c r="F13" s="37">
        <f t="shared" si="1"/>
        <v>0.95610954718368002</v>
      </c>
      <c r="G13" s="37">
        <f t="shared" si="2"/>
        <v>0</v>
      </c>
      <c r="H13" s="37">
        <f t="shared" si="3"/>
        <v>0</v>
      </c>
      <c r="I13" s="37">
        <f t="shared" si="4"/>
        <v>0.95610954718368002</v>
      </c>
      <c r="J13" s="38">
        <f t="shared" si="5"/>
        <v>496893</v>
      </c>
      <c r="K13" s="36" t="str">
        <f>IF(B13="","",IF(F13&lt;='ABC-Analyse'!$E$5,'ABC-Analyse'!$A$5,IF(F13&gt;'ABC-Analyse'!$E$5,IF(F13&gt;'ABC-Analyse'!$E$5+'ABC-Analyse'!$E$6,'ABC-Analyse'!$A$7,'ABC-Analyse'!$A$6))))</f>
        <v>C</v>
      </c>
      <c r="L13" s="36">
        <v>1</v>
      </c>
      <c r="M13" s="39">
        <f>M12</f>
        <v>3</v>
      </c>
      <c r="N13" s="5">
        <v>0</v>
      </c>
      <c r="O13" s="6">
        <f>N12</f>
        <v>257633</v>
      </c>
      <c r="P13" s="5">
        <v>0</v>
      </c>
      <c r="Q13" s="6">
        <f>N12</f>
        <v>257633</v>
      </c>
      <c r="R13" s="6">
        <f>O12</f>
        <v>0</v>
      </c>
    </row>
    <row r="14" spans="1:18" x14ac:dyDescent="0.3">
      <c r="A14" s="36">
        <f t="shared" si="0"/>
        <v>13</v>
      </c>
      <c r="B14" s="36">
        <f>IF(ISERROR(VLOOKUP($A14,'ABC-Analyse'!$A$12:$F$36,2,FALSE)),"",VLOOKUP($A14,'ABC-Analyse'!$A$12:$F$36,2,FALSE))</f>
        <v>11</v>
      </c>
      <c r="C14" s="36" t="str">
        <f>IF(ISERROR(VLOOKUP($A14,'ABC-Analyse'!$A$12:$F$36,3,FALSE)),"",VLOOKUP($A14,'ABC-Analyse'!$A$12:$F$36,3,FALSE))</f>
        <v>Hummel</v>
      </c>
      <c r="D14" s="40">
        <f>IF(ISERROR(VLOOKUP($A14,'ABC-Analyse'!$A$12:$F$36,4,FALSE)),"",VLOOKUP($A14,'ABC-Analyse'!$A$12:$F$36,4,FALSE))</f>
        <v>5750</v>
      </c>
      <c r="E14" s="37">
        <f>IF(ISERROR(D14/SUM('ABC-Analyse'!$D$12:$D$36)),"",D14/SUM('ABC-Analyse'!$D$12:$D$36))</f>
        <v>1.1064011560448948E-2</v>
      </c>
      <c r="F14" s="37">
        <f t="shared" si="1"/>
        <v>0.96717355874412891</v>
      </c>
      <c r="G14" s="37">
        <f t="shared" si="2"/>
        <v>0</v>
      </c>
      <c r="H14" s="37">
        <f t="shared" si="3"/>
        <v>0</v>
      </c>
      <c r="I14" s="37">
        <f t="shared" si="4"/>
        <v>0.96717355874412891</v>
      </c>
      <c r="J14" s="38">
        <f t="shared" si="5"/>
        <v>502643</v>
      </c>
      <c r="K14" s="36" t="str">
        <f>IF(B14="","",IF(F14&lt;='ABC-Analyse'!$E$5,'ABC-Analyse'!$A$5,IF(F14&gt;'ABC-Analyse'!$E$5,IF(F14&gt;'ABC-Analyse'!$E$5+'ABC-Analyse'!$E$6,'ABC-Analyse'!$A$7,'ABC-Analyse'!$A$6))))</f>
        <v>C</v>
      </c>
      <c r="L14" s="36">
        <v>1</v>
      </c>
      <c r="M14" s="39">
        <f>'ABC-Analyse'!B6+M13</f>
        <v>7</v>
      </c>
      <c r="N14" s="6">
        <v>0</v>
      </c>
      <c r="O14" s="6">
        <f>'ABC-Analyse'!D6+N12</f>
        <v>426533</v>
      </c>
      <c r="P14" s="5">
        <v>0</v>
      </c>
      <c r="Q14" s="6">
        <f>Q13</f>
        <v>257633</v>
      </c>
      <c r="R14" s="6">
        <f>R13</f>
        <v>0</v>
      </c>
    </row>
    <row r="15" spans="1:18" x14ac:dyDescent="0.3">
      <c r="A15" s="36">
        <f t="shared" si="0"/>
        <v>14</v>
      </c>
      <c r="B15" s="36">
        <f>IF(ISERROR(VLOOKUP($A15,'ABC-Analyse'!$A$12:$F$36,2,FALSE)),"",VLOOKUP($A15,'ABC-Analyse'!$A$12:$F$36,2,FALSE))</f>
        <v>12</v>
      </c>
      <c r="C15" s="36" t="str">
        <f>IF(ISERROR(VLOOKUP($A15,'ABC-Analyse'!$A$12:$F$36,3,FALSE)),"",VLOOKUP($A15,'ABC-Analyse'!$A$12:$F$36,3,FALSE))</f>
        <v>Müller</v>
      </c>
      <c r="D15" s="40">
        <f>IF(ISERROR(VLOOKUP($A15,'ABC-Analyse'!$A$12:$F$36,4,FALSE)),"",VLOOKUP($A15,'ABC-Analyse'!$A$12:$F$36,4,FALSE))</f>
        <v>4500</v>
      </c>
      <c r="E15" s="37">
        <f>IF(ISERROR(D15/SUM('ABC-Analyse'!$D$12:$D$36)),"",D15/SUM('ABC-Analyse'!$D$12:$D$36))</f>
        <v>8.6587916560035248E-3</v>
      </c>
      <c r="F15" s="37">
        <f t="shared" si="1"/>
        <v>0.97583235040013239</v>
      </c>
      <c r="G15" s="37">
        <f t="shared" si="2"/>
        <v>0</v>
      </c>
      <c r="H15" s="37">
        <f t="shared" si="3"/>
        <v>0</v>
      </c>
      <c r="I15" s="37">
        <f t="shared" si="4"/>
        <v>0.97583235040013239</v>
      </c>
      <c r="J15" s="38">
        <f t="shared" si="5"/>
        <v>507143</v>
      </c>
      <c r="K15" s="36" t="str">
        <f>IF(B15="","",IF(F15&lt;='ABC-Analyse'!$E$5,'ABC-Analyse'!$A$5,IF(F15&gt;'ABC-Analyse'!$E$5,IF(F15&gt;'ABC-Analyse'!$E$5+'ABC-Analyse'!$E$6,'ABC-Analyse'!$A$7,'ABC-Analyse'!$A$6))))</f>
        <v>C</v>
      </c>
      <c r="L15" s="36">
        <v>1</v>
      </c>
      <c r="M15" s="39">
        <f>M14</f>
        <v>7</v>
      </c>
      <c r="N15" s="5">
        <v>0</v>
      </c>
      <c r="O15" s="5">
        <v>0</v>
      </c>
      <c r="P15" s="6">
        <f>O14</f>
        <v>426533</v>
      </c>
      <c r="Q15" s="6">
        <f>Q14</f>
        <v>257633</v>
      </c>
      <c r="R15" s="6">
        <f>P15</f>
        <v>426533</v>
      </c>
    </row>
    <row r="16" spans="1:18" x14ac:dyDescent="0.3">
      <c r="A16" s="36">
        <f t="shared" si="0"/>
        <v>15</v>
      </c>
      <c r="B16" s="36">
        <f>IF(ISERROR(VLOOKUP($A16,'ABC-Analyse'!$A$12:$F$36,2,FALSE)),"",VLOOKUP($A16,'ABC-Analyse'!$A$12:$F$36,2,FALSE))</f>
        <v>13</v>
      </c>
      <c r="C16" s="36" t="str">
        <f>IF(ISERROR(VLOOKUP($A16,'ABC-Analyse'!$A$12:$F$36,3,FALSE)),"",VLOOKUP($A16,'ABC-Analyse'!$A$12:$F$36,3,FALSE))</f>
        <v>Rich</v>
      </c>
      <c r="D16" s="40">
        <f>IF(ISERROR(VLOOKUP($A16,'ABC-Analyse'!$A$12:$F$36,4,FALSE)),"",VLOOKUP($A16,'ABC-Analyse'!$A$12:$F$36,4,FALSE))</f>
        <v>3600</v>
      </c>
      <c r="E16" s="37">
        <f>IF(ISERROR(D16/SUM('ABC-Analyse'!$D$12:$D$36)),"",D16/SUM('ABC-Analyse'!$D$12:$D$36))</f>
        <v>6.92703332480282E-3</v>
      </c>
      <c r="F16" s="37">
        <f t="shared" si="1"/>
        <v>0.98275938372493521</v>
      </c>
      <c r="G16" s="37">
        <f t="shared" si="2"/>
        <v>0</v>
      </c>
      <c r="H16" s="37">
        <f t="shared" si="3"/>
        <v>0</v>
      </c>
      <c r="I16" s="37">
        <f t="shared" si="4"/>
        <v>0.98275938372493521</v>
      </c>
      <c r="J16" s="38">
        <f t="shared" si="5"/>
        <v>510743</v>
      </c>
      <c r="K16" s="36" t="str">
        <f>IF(B16="","",IF(F16&lt;='ABC-Analyse'!$E$5,'ABC-Analyse'!$A$5,IF(F16&gt;'ABC-Analyse'!$E$5,IF(F16&gt;'ABC-Analyse'!$E$5+'ABC-Analyse'!$E$6,'ABC-Analyse'!$A$7,'ABC-Analyse'!$A$6))))</f>
        <v>C</v>
      </c>
      <c r="L16" s="36">
        <v>1</v>
      </c>
      <c r="M16" s="39">
        <f>'ABC-Analyse'!B7+M15</f>
        <v>19</v>
      </c>
      <c r="N16" s="6">
        <v>0</v>
      </c>
      <c r="O16" s="5">
        <v>0</v>
      </c>
      <c r="P16" s="6">
        <f>P15+'ABC-Analyse'!D7</f>
        <v>519703</v>
      </c>
      <c r="Q16" s="6">
        <f>Q15</f>
        <v>257633</v>
      </c>
      <c r="R16" s="6">
        <f>R15</f>
        <v>426533</v>
      </c>
    </row>
    <row r="17" spans="1:15" x14ac:dyDescent="0.3">
      <c r="A17" s="36">
        <f t="shared" si="0"/>
        <v>16</v>
      </c>
      <c r="B17" s="36">
        <f>IF(ISERROR(VLOOKUP($A17,'ABC-Analyse'!$A$12:$F$36,2,FALSE)),"",VLOOKUP($A17,'ABC-Analyse'!$A$12:$F$36,2,FALSE))</f>
        <v>14</v>
      </c>
      <c r="C17" s="36" t="str">
        <f>IF(ISERROR(VLOOKUP($A17,'ABC-Analyse'!$A$12:$F$36,3,FALSE)),"",VLOOKUP($A17,'ABC-Analyse'!$A$12:$F$36,3,FALSE))</f>
        <v>Bach</v>
      </c>
      <c r="D17" s="40">
        <f>IF(ISERROR(VLOOKUP($A17,'ABC-Analyse'!$A$12:$F$36,4,FALSE)),"",VLOOKUP($A17,'ABC-Analyse'!$A$12:$F$36,4,FALSE))</f>
        <v>3000</v>
      </c>
      <c r="E17" s="37">
        <f>IF(ISERROR(D17/SUM('ABC-Analyse'!$D$12:$D$36)),"",D17/SUM('ABC-Analyse'!$D$12:$D$36))</f>
        <v>5.7725277706690168E-3</v>
      </c>
      <c r="F17" s="37">
        <f t="shared" si="1"/>
        <v>0.98853191149560427</v>
      </c>
      <c r="G17" s="37">
        <f t="shared" si="2"/>
        <v>0</v>
      </c>
      <c r="H17" s="37">
        <f t="shared" si="3"/>
        <v>0</v>
      </c>
      <c r="I17" s="37">
        <f t="shared" si="4"/>
        <v>0.98853191149560427</v>
      </c>
      <c r="J17" s="38">
        <f t="shared" si="5"/>
        <v>513743</v>
      </c>
      <c r="K17" s="36" t="str">
        <f>IF(B17="","",IF(F17&lt;='ABC-Analyse'!$E$5,'ABC-Analyse'!$A$5,IF(F17&gt;'ABC-Analyse'!$E$5,IF(F17&gt;'ABC-Analyse'!$E$5+'ABC-Analyse'!$E$6,'ABC-Analyse'!$A$7,'ABC-Analyse'!$A$6))))</f>
        <v>C</v>
      </c>
      <c r="L17" s="36">
        <v>1</v>
      </c>
    </row>
    <row r="18" spans="1:15" x14ac:dyDescent="0.3">
      <c r="A18" s="36">
        <f t="shared" si="0"/>
        <v>17</v>
      </c>
      <c r="B18" s="36">
        <f>IF(ISERROR(VLOOKUP($A18,'ABC-Analyse'!$A$12:$F$36,2,FALSE)),"",VLOOKUP($A18,'ABC-Analyse'!$A$12:$F$36,2,FALSE))</f>
        <v>15</v>
      </c>
      <c r="C18" s="36" t="str">
        <f>IF(ISERROR(VLOOKUP($A18,'ABC-Analyse'!$A$12:$F$36,3,FALSE)),"",VLOOKUP($A18,'ABC-Analyse'!$A$12:$F$36,3,FALSE))</f>
        <v>Dare</v>
      </c>
      <c r="D18" s="40">
        <f>IF(ISERROR(VLOOKUP($A18,'ABC-Analyse'!$A$12:$F$36,4,FALSE)),"",VLOOKUP($A18,'ABC-Analyse'!$A$12:$F$36,4,FALSE))</f>
        <v>2760</v>
      </c>
      <c r="E18" s="37">
        <f>IF(ISERROR(D18/SUM('ABC-Analyse'!$D$12:$D$36)),"",D18/SUM('ABC-Analyse'!$D$12:$D$36))</f>
        <v>5.310725549015495E-3</v>
      </c>
      <c r="F18" s="37">
        <f t="shared" si="1"/>
        <v>0.99384263704461973</v>
      </c>
      <c r="G18" s="37">
        <f t="shared" si="2"/>
        <v>0</v>
      </c>
      <c r="H18" s="37">
        <f t="shared" si="3"/>
        <v>0</v>
      </c>
      <c r="I18" s="37">
        <f t="shared" si="4"/>
        <v>0.99384263704461973</v>
      </c>
      <c r="J18" s="38">
        <f t="shared" si="5"/>
        <v>516503</v>
      </c>
      <c r="K18" s="36" t="str">
        <f>IF(B18="","",IF(F18&lt;='ABC-Analyse'!$E$5,'ABC-Analyse'!$A$5,IF(F18&gt;'ABC-Analyse'!$E$5,IF(F18&gt;'ABC-Analyse'!$E$5+'ABC-Analyse'!$E$6,'ABC-Analyse'!$A$7,'ABC-Analyse'!$A$6))))</f>
        <v>C</v>
      </c>
      <c r="L18" s="36">
        <v>1</v>
      </c>
    </row>
    <row r="19" spans="1:15" x14ac:dyDescent="0.3">
      <c r="A19" s="36">
        <f t="shared" si="0"/>
        <v>18</v>
      </c>
      <c r="B19" s="36">
        <f>IF(ISERROR(VLOOKUP($A19,'ABC-Analyse'!$A$12:$F$36,2,FALSE)),"",VLOOKUP($A19,'ABC-Analyse'!$A$12:$F$36,2,FALSE))</f>
        <v>16</v>
      </c>
      <c r="C19" s="36" t="str">
        <f>IF(ISERROR(VLOOKUP($A19,'ABC-Analyse'!$A$12:$F$36,3,FALSE)),"",VLOOKUP($A19,'ABC-Analyse'!$A$12:$F$36,3,FALSE))</f>
        <v>Meier</v>
      </c>
      <c r="D19" s="40">
        <f>IF(ISERROR(VLOOKUP($A19,'ABC-Analyse'!$A$12:$F$36,4,FALSE)),"",VLOOKUP($A19,'ABC-Analyse'!$A$12:$F$36,4,FALSE))</f>
        <v>2000</v>
      </c>
      <c r="E19" s="37">
        <f>IF(ISERROR(D19/SUM('ABC-Analyse'!$D$12:$D$36)),"",D19/SUM('ABC-Analyse'!$D$12:$D$36))</f>
        <v>3.8483518471126776E-3</v>
      </c>
      <c r="F19" s="37">
        <f t="shared" si="1"/>
        <v>0.99769098889173236</v>
      </c>
      <c r="G19" s="37">
        <f t="shared" ref="G19:G26" si="6">IF(K19="A",F19,0)</f>
        <v>0</v>
      </c>
      <c r="H19" s="37">
        <f t="shared" ref="H19:H26" si="7">IF(K19="B",F19,0)</f>
        <v>0</v>
      </c>
      <c r="I19" s="37">
        <f t="shared" ref="I19:I26" si="8">IF(K19="C",F19,0)</f>
        <v>0.99769098889173236</v>
      </c>
      <c r="J19" s="38">
        <f t="shared" si="5"/>
        <v>518503</v>
      </c>
      <c r="K19" s="36" t="str">
        <f>IF(B19="","",IF(F19&lt;='ABC-Analyse'!$E$5,'ABC-Analyse'!$A$5,IF(F19&gt;'ABC-Analyse'!$E$5,IF(F19&gt;'ABC-Analyse'!$E$5+'ABC-Analyse'!$E$6,'ABC-Analyse'!$A$7,'ABC-Analyse'!$A$6))))</f>
        <v>C</v>
      </c>
      <c r="L19" s="36">
        <v>1</v>
      </c>
    </row>
    <row r="20" spans="1:15" x14ac:dyDescent="0.3">
      <c r="A20" s="36">
        <f t="shared" si="0"/>
        <v>19</v>
      </c>
      <c r="B20" s="36">
        <f>IF(ISERROR(VLOOKUP($A20,'ABC-Analyse'!$A$12:$F$36,2,FALSE)),"",VLOOKUP($A20,'ABC-Analyse'!$A$12:$F$36,2,FALSE))</f>
        <v>17</v>
      </c>
      <c r="C20" s="36" t="str">
        <f>IF(ISERROR(VLOOKUP($A20,'ABC-Analyse'!$A$12:$F$36,3,FALSE)),"",VLOOKUP($A20,'ABC-Analyse'!$A$12:$F$36,3,FALSE))</f>
        <v>Schulze</v>
      </c>
      <c r="D20" s="40">
        <f>IF(ISERROR(VLOOKUP($A20,'ABC-Analyse'!$A$12:$F$36,4,FALSE)),"",VLOOKUP($A20,'ABC-Analyse'!$A$12:$F$36,4,FALSE))</f>
        <v>1200</v>
      </c>
      <c r="E20" s="37">
        <f>IF(ISERROR(D20/SUM('ABC-Analyse'!$D$12:$D$36)),"",D20/SUM('ABC-Analyse'!$D$12:$D$36))</f>
        <v>2.3090111082676068E-3</v>
      </c>
      <c r="F20" s="37">
        <f t="shared" si="1"/>
        <v>1</v>
      </c>
      <c r="G20" s="37">
        <f t="shared" si="6"/>
        <v>0</v>
      </c>
      <c r="H20" s="37">
        <f t="shared" si="7"/>
        <v>0</v>
      </c>
      <c r="I20" s="37">
        <f t="shared" si="8"/>
        <v>1</v>
      </c>
      <c r="J20" s="38">
        <f t="shared" si="5"/>
        <v>519703</v>
      </c>
      <c r="K20" s="36" t="str">
        <f>IF(B20="","",IF(F20&lt;='ABC-Analyse'!$E$5,'ABC-Analyse'!$A$5,IF(F20&gt;'ABC-Analyse'!$E$5,IF(F20&gt;'ABC-Analyse'!$E$5+'ABC-Analyse'!$E$6,'ABC-Analyse'!$A$7,'ABC-Analyse'!$A$6))))</f>
        <v>C</v>
      </c>
      <c r="L20" s="36">
        <v>1</v>
      </c>
    </row>
    <row r="21" spans="1:15" x14ac:dyDescent="0.3">
      <c r="A21" s="36">
        <f t="shared" si="0"/>
        <v>20</v>
      </c>
      <c r="B21" s="36" t="str">
        <f>IF(ISERROR(VLOOKUP($A21,'ABC-Analyse'!$A$12:$F$36,2,FALSE)),"",VLOOKUP($A21,'ABC-Analyse'!$A$12:$F$36,2,FALSE))</f>
        <v/>
      </c>
      <c r="C21" s="36" t="str">
        <f>IF(ISERROR(VLOOKUP($A21,'ABC-Analyse'!$A$12:$F$36,3,FALSE)),"",VLOOKUP($A21,'ABC-Analyse'!$A$12:$F$36,3,FALSE))</f>
        <v/>
      </c>
      <c r="D21" s="40" t="str">
        <f>IF(ISERROR(VLOOKUP($A21,'ABC-Analyse'!$A$12:$F$36,4,FALSE)),"",VLOOKUP($A21,'ABC-Analyse'!$A$12:$F$36,4,FALSE))</f>
        <v/>
      </c>
      <c r="E21" s="37" t="str">
        <f>IF(ISERROR(D21/SUM('ABC-Analyse'!$D$12:$D$36)),"",D21/SUM('ABC-Analyse'!$D$12:$D$36))</f>
        <v/>
      </c>
      <c r="F21" s="37" t="str">
        <f t="shared" si="1"/>
        <v/>
      </c>
      <c r="G21" s="37">
        <f t="shared" si="6"/>
        <v>0</v>
      </c>
      <c r="H21" s="37">
        <f t="shared" si="7"/>
        <v>0</v>
      </c>
      <c r="I21" s="37">
        <f t="shared" si="8"/>
        <v>0</v>
      </c>
      <c r="J21" s="38" t="str">
        <f t="shared" si="5"/>
        <v/>
      </c>
      <c r="K21" s="36" t="str">
        <f>IF(B21="","",IF(F21&lt;='ABC-Analyse'!$E$5,'ABC-Analyse'!$A$5,IF(F21&gt;'ABC-Analyse'!$E$5,IF(F21&gt;'ABC-Analyse'!$E$5+'ABC-Analyse'!$E$6,'ABC-Analyse'!$A$7,'ABC-Analyse'!$A$6))))</f>
        <v/>
      </c>
      <c r="L21" s="36">
        <v>1</v>
      </c>
    </row>
    <row r="22" spans="1:15" x14ac:dyDescent="0.3">
      <c r="A22" s="36">
        <f t="shared" si="0"/>
        <v>21</v>
      </c>
      <c r="B22" s="36" t="str">
        <f>IF(ISERROR(VLOOKUP($A22,'ABC-Analyse'!$A$12:$F$36,2,FALSE)),"",VLOOKUP($A22,'ABC-Analyse'!$A$12:$F$36,2,FALSE))</f>
        <v/>
      </c>
      <c r="C22" s="36" t="str">
        <f>IF(ISERROR(VLOOKUP($A22,'ABC-Analyse'!$A$12:$F$36,3,FALSE)),"",VLOOKUP($A22,'ABC-Analyse'!$A$12:$F$36,3,FALSE))</f>
        <v/>
      </c>
      <c r="D22" s="40" t="str">
        <f>IF(ISERROR(VLOOKUP($A22,'ABC-Analyse'!$A$12:$F$36,4,FALSE)),"",VLOOKUP($A22,'ABC-Analyse'!$A$12:$F$36,4,FALSE))</f>
        <v/>
      </c>
      <c r="E22" s="37" t="str">
        <f>IF(ISERROR(D22/SUM('ABC-Analyse'!$D$12:$D$36)),"",D22/SUM('ABC-Analyse'!$D$12:$D$36))</f>
        <v/>
      </c>
      <c r="F22" s="37" t="str">
        <f t="shared" si="1"/>
        <v/>
      </c>
      <c r="G22" s="37">
        <f t="shared" si="6"/>
        <v>0</v>
      </c>
      <c r="H22" s="37">
        <f t="shared" si="7"/>
        <v>0</v>
      </c>
      <c r="I22" s="37">
        <f t="shared" si="8"/>
        <v>0</v>
      </c>
      <c r="J22" s="38" t="str">
        <f t="shared" si="5"/>
        <v/>
      </c>
      <c r="K22" s="36" t="str">
        <f>IF(B22="","",IF(F22&lt;='ABC-Analyse'!$E$5,'ABC-Analyse'!$A$5,IF(F22&gt;'ABC-Analyse'!$E$5,IF(F22&gt;'ABC-Analyse'!$E$5+'ABC-Analyse'!$E$6,'ABC-Analyse'!$A$7,'ABC-Analyse'!$A$6))))</f>
        <v/>
      </c>
      <c r="L22" s="36">
        <v>1</v>
      </c>
    </row>
    <row r="23" spans="1:15" x14ac:dyDescent="0.3">
      <c r="A23" s="36">
        <f t="shared" si="0"/>
        <v>22</v>
      </c>
      <c r="B23" s="36" t="str">
        <f>IF(ISERROR(VLOOKUP($A23,'ABC-Analyse'!$A$12:$F$36,2,FALSE)),"",VLOOKUP($A23,'ABC-Analyse'!$A$12:$F$36,2,FALSE))</f>
        <v/>
      </c>
      <c r="C23" s="36" t="str">
        <f>IF(ISERROR(VLOOKUP($A23,'ABC-Analyse'!$A$12:$F$36,3,FALSE)),"",VLOOKUP($A23,'ABC-Analyse'!$A$12:$F$36,3,FALSE))</f>
        <v/>
      </c>
      <c r="D23" s="40" t="str">
        <f>IF(ISERROR(VLOOKUP($A23,'ABC-Analyse'!$A$12:$F$36,4,FALSE)),"",VLOOKUP($A23,'ABC-Analyse'!$A$12:$F$36,4,FALSE))</f>
        <v/>
      </c>
      <c r="E23" s="37" t="str">
        <f>IF(ISERROR(D23/SUM('ABC-Analyse'!$D$12:$D$36)),"",D23/SUM('ABC-Analyse'!$D$12:$D$36))</f>
        <v/>
      </c>
      <c r="F23" s="37" t="str">
        <f t="shared" si="1"/>
        <v/>
      </c>
      <c r="G23" s="37">
        <f t="shared" si="6"/>
        <v>0</v>
      </c>
      <c r="H23" s="37">
        <f t="shared" si="7"/>
        <v>0</v>
      </c>
      <c r="I23" s="37">
        <f t="shared" si="8"/>
        <v>0</v>
      </c>
      <c r="J23" s="38" t="str">
        <f t="shared" si="5"/>
        <v/>
      </c>
      <c r="K23" s="36" t="str">
        <f>IF(B23="","",IF(F23&lt;='ABC-Analyse'!$E$5,'ABC-Analyse'!$A$5,IF(F23&gt;'ABC-Analyse'!$E$5,IF(F23&gt;'ABC-Analyse'!$E$5+'ABC-Analyse'!$E$6,'ABC-Analyse'!$A$7,'ABC-Analyse'!$A$6))))</f>
        <v/>
      </c>
      <c r="L23" s="36">
        <v>1</v>
      </c>
    </row>
    <row r="24" spans="1:15" x14ac:dyDescent="0.3">
      <c r="A24" s="36">
        <f t="shared" si="0"/>
        <v>23</v>
      </c>
      <c r="B24" s="36" t="str">
        <f>IF(ISERROR(VLOOKUP($A24,'ABC-Analyse'!$A$12:$F$36,2,FALSE)),"",VLOOKUP($A24,'ABC-Analyse'!$A$12:$F$36,2,FALSE))</f>
        <v/>
      </c>
      <c r="C24" s="36" t="str">
        <f>IF(ISERROR(VLOOKUP($A24,'ABC-Analyse'!$A$12:$F$36,3,FALSE)),"",VLOOKUP($A24,'ABC-Analyse'!$A$12:$F$36,3,FALSE))</f>
        <v/>
      </c>
      <c r="D24" s="40" t="str">
        <f>IF(ISERROR(VLOOKUP($A24,'ABC-Analyse'!$A$12:$F$36,4,FALSE)),"",VLOOKUP($A24,'ABC-Analyse'!$A$12:$F$36,4,FALSE))</f>
        <v/>
      </c>
      <c r="E24" s="37" t="str">
        <f>IF(ISERROR(D24/SUM('ABC-Analyse'!$D$12:$D$36)),"",D24/SUM('ABC-Analyse'!$D$12:$D$36))</f>
        <v/>
      </c>
      <c r="F24" s="37" t="str">
        <f t="shared" si="1"/>
        <v/>
      </c>
      <c r="G24" s="37">
        <f t="shared" si="6"/>
        <v>0</v>
      </c>
      <c r="H24" s="37">
        <f t="shared" si="7"/>
        <v>0</v>
      </c>
      <c r="I24" s="37">
        <f t="shared" si="8"/>
        <v>0</v>
      </c>
      <c r="J24" s="38" t="str">
        <f t="shared" si="5"/>
        <v/>
      </c>
      <c r="K24" s="36" t="str">
        <f>IF(B24="","",IF(F24&lt;='ABC-Analyse'!$E$5,'ABC-Analyse'!$A$5,IF(F24&gt;'ABC-Analyse'!$E$5,IF(F24&gt;'ABC-Analyse'!$E$5+'ABC-Analyse'!$E$6,'ABC-Analyse'!$A$7,'ABC-Analyse'!$A$6))))</f>
        <v/>
      </c>
      <c r="L24" s="36">
        <v>1</v>
      </c>
    </row>
    <row r="25" spans="1:15" x14ac:dyDescent="0.3">
      <c r="A25" s="36">
        <f t="shared" si="0"/>
        <v>24</v>
      </c>
      <c r="B25" s="36" t="str">
        <f>IF(ISERROR(VLOOKUP($A25,'ABC-Analyse'!$A$12:$F$36,2,FALSE)),"",VLOOKUP($A25,'ABC-Analyse'!$A$12:$F$36,2,FALSE))</f>
        <v/>
      </c>
      <c r="C25" s="36" t="str">
        <f>IF(ISERROR(VLOOKUP($A25,'ABC-Analyse'!$A$12:$F$36,3,FALSE)),"",VLOOKUP($A25,'ABC-Analyse'!$A$12:$F$36,3,FALSE))</f>
        <v/>
      </c>
      <c r="D25" s="40" t="str">
        <f>IF(ISERROR(VLOOKUP($A25,'ABC-Analyse'!$A$12:$F$36,4,FALSE)),"",VLOOKUP($A25,'ABC-Analyse'!$A$12:$F$36,4,FALSE))</f>
        <v/>
      </c>
      <c r="E25" s="37" t="str">
        <f>IF(ISERROR(D25/SUM('ABC-Analyse'!$D$12:$D$36)),"",D25/SUM('ABC-Analyse'!$D$12:$D$36))</f>
        <v/>
      </c>
      <c r="F25" s="37" t="str">
        <f t="shared" si="1"/>
        <v/>
      </c>
      <c r="G25" s="37">
        <f t="shared" si="6"/>
        <v>0</v>
      </c>
      <c r="H25" s="37">
        <f t="shared" si="7"/>
        <v>0</v>
      </c>
      <c r="I25" s="37">
        <f t="shared" si="8"/>
        <v>0</v>
      </c>
      <c r="J25" s="38" t="str">
        <f t="shared" si="5"/>
        <v/>
      </c>
      <c r="K25" s="36" t="str">
        <f>IF(B25="","",IF(F25&lt;='ABC-Analyse'!$E$5,'ABC-Analyse'!$A$5,IF(F25&gt;'ABC-Analyse'!$E$5,IF(F25&gt;'ABC-Analyse'!$E$5+'ABC-Analyse'!$E$6,'ABC-Analyse'!$A$7,'ABC-Analyse'!$A$6))))</f>
        <v/>
      </c>
      <c r="L25" s="36">
        <v>1</v>
      </c>
      <c r="O25" s="5">
        <f>MAX(B2:B26)-1</f>
        <v>18</v>
      </c>
    </row>
    <row r="26" spans="1:15" x14ac:dyDescent="0.3">
      <c r="A26" s="36">
        <f t="shared" si="0"/>
        <v>25</v>
      </c>
      <c r="B26" s="36" t="str">
        <f>IF(ISERROR(VLOOKUP($A26,'ABC-Analyse'!$A$12:$F$36,2,FALSE)),"",VLOOKUP($A26,'ABC-Analyse'!$A$12:$F$36,2,FALSE))</f>
        <v/>
      </c>
      <c r="C26" s="36" t="str">
        <f>IF(ISERROR(VLOOKUP($A26,'ABC-Analyse'!$A$12:$F$36,3,FALSE)),"",VLOOKUP($A26,'ABC-Analyse'!$A$12:$F$36,3,FALSE))</f>
        <v/>
      </c>
      <c r="D26" s="40" t="str">
        <f>IF(ISERROR(VLOOKUP($A26,'ABC-Analyse'!$A$12:$F$36,4,FALSE)),"",VLOOKUP($A26,'ABC-Analyse'!$A$12:$F$36,4,FALSE))</f>
        <v/>
      </c>
      <c r="E26" s="37" t="str">
        <f>IF(ISERROR(D26/SUM('ABC-Analyse'!$D$12:$D$36)),"",D26/SUM('ABC-Analyse'!$D$12:$D$36))</f>
        <v/>
      </c>
      <c r="F26" s="37" t="str">
        <f t="shared" si="1"/>
        <v/>
      </c>
      <c r="G26" s="37">
        <f t="shared" si="6"/>
        <v>0</v>
      </c>
      <c r="H26" s="37">
        <f t="shared" si="7"/>
        <v>0</v>
      </c>
      <c r="I26" s="37">
        <f t="shared" si="8"/>
        <v>0</v>
      </c>
      <c r="J26" s="38" t="str">
        <f t="shared" si="5"/>
        <v/>
      </c>
      <c r="K26" s="36" t="str">
        <f>IF(B26="","",IF(F26&lt;='ABC-Analyse'!$E$5,'ABC-Analyse'!$A$5,IF(F26&gt;'ABC-Analyse'!$E$5,IF(F26&gt;'ABC-Analyse'!$E$5+'ABC-Analyse'!$E$6,'ABC-Analyse'!$A$7,'ABC-Analyse'!$A$6))))</f>
        <v/>
      </c>
      <c r="L26" s="36">
        <v>1</v>
      </c>
    </row>
  </sheetData>
  <phoneticPr fontId="0" type="noConversion"/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6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ABC-Analyse</vt:lpstr>
      <vt:lpstr>Datenaufbereitung</vt:lpstr>
      <vt:lpstr>Lorenzkurve</vt:lpstr>
      <vt:lpstr>'ABC-Analyse'!Druckbereich</vt:lpstr>
    </vt:vector>
  </TitlesOfParts>
  <Company>b-wise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ABC-Analyse</dc:title>
  <dc:subject>ABC-Analyse, Controlling mit Excel</dc:subject>
  <dc:creator>www.business-wissen.de</dc:creator>
  <cp:lastModifiedBy>Jürgen Fleig</cp:lastModifiedBy>
  <cp:lastPrinted>2016-09-01T08:09:45Z</cp:lastPrinted>
  <dcterms:created xsi:type="dcterms:W3CDTF">2010-12-05T14:12:29Z</dcterms:created>
  <dcterms:modified xsi:type="dcterms:W3CDTF">2024-06-19T14:33:15Z</dcterms:modified>
</cp:coreProperties>
</file>